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6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7.xml" ContentType="application/vnd.openxmlformats-officedocument.drawing+xml"/>
  <Override PartName="/xl/worksheets/sheet23.xml" ContentType="application/vnd.openxmlformats-officedocument.spreadsheetml.worksheet+xml"/>
  <Override PartName="/xl/drawings/drawing18.xml" ContentType="application/vnd.openxmlformats-officedocument.drawing+xml"/>
  <Override PartName="/xl/worksheets/sheet24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4965" tabRatio="822" firstSheet="16" activeTab="23"/>
  </bookViews>
  <sheets>
    <sheet name="1.sz. melléklet" sheetId="1" r:id="rId1"/>
    <sheet name="2.sz. melléklet" sheetId="2" r:id="rId2"/>
    <sheet name="3.sz.melléklet" sheetId="3" r:id="rId3"/>
    <sheet name="4.sz. melléklet" sheetId="4" r:id="rId4"/>
    <sheet name="5.sz. melléklet" sheetId="5" r:id="rId5"/>
    <sheet name="5a.sz. melléklet" sheetId="6" r:id="rId6"/>
    <sheet name="5b.sz. melléklet" sheetId="7" r:id="rId7"/>
    <sheet name="5c.sz. melléklet" sheetId="8" r:id="rId8"/>
    <sheet name="5d.sz. melléklet" sheetId="9" r:id="rId9"/>
    <sheet name="5e.sz. melléklet" sheetId="10" r:id="rId10"/>
    <sheet name="5f.sz. melléklet" sheetId="11" r:id="rId11"/>
    <sheet name="5ghijkl. sz. melléklet" sheetId="12" r:id="rId12"/>
    <sheet name="6.sz. melléklet " sheetId="13" r:id="rId13"/>
    <sheet name="6a.sz. melléklet" sheetId="14" r:id="rId14"/>
    <sheet name="7.sz. melléklet " sheetId="15" r:id="rId15"/>
    <sheet name="8abcd.sz. melléklet" sheetId="16" r:id="rId16"/>
    <sheet name="9.sz. melléklet" sheetId="17" r:id="rId17"/>
    <sheet name="10.sz. melléklet" sheetId="18" r:id="rId18"/>
    <sheet name="11.sz. melléklet" sheetId="19" r:id="rId19"/>
    <sheet name="12.sz. melléklet" sheetId="20" r:id="rId20"/>
    <sheet name="12a.sz. melléklet" sheetId="21" r:id="rId21"/>
    <sheet name="13.sz. melléklet" sheetId="22" r:id="rId22"/>
    <sheet name="14.sz. melléklet" sheetId="23" r:id="rId23"/>
    <sheet name="15.sz. melléklet" sheetId="24" r:id="rId24"/>
  </sheets>
  <externalReferences>
    <externalReference r:id="rId27"/>
    <externalReference r:id="rId28"/>
    <externalReference r:id="rId29"/>
  </externalReferences>
  <definedNames>
    <definedName name="_xlnm.Print_Titles" localSheetId="0">'1.sz. melléklet'!$3:$6</definedName>
    <definedName name="_xlnm.Print_Titles" localSheetId="17">'10.sz. melléklet'!$7:$7</definedName>
    <definedName name="_xlnm.Print_Titles" localSheetId="19">'12.sz. melléklet'!$6:$7</definedName>
    <definedName name="_xlnm.Print_Titles" localSheetId="1">'2.sz. melléklet'!$3:$5</definedName>
    <definedName name="_xlnm.Print_Titles" localSheetId="3">'4.sz. melléklet'!$5:$6</definedName>
    <definedName name="_xlnm.Print_Titles" localSheetId="6">'5b.sz. melléklet'!$5:$7</definedName>
    <definedName name="_xlnm.Print_Titles" localSheetId="7">'5c.sz. melléklet'!$4:$6</definedName>
    <definedName name="_xlnm.Print_Titles" localSheetId="10">'5f.sz. melléklet'!$6:$7</definedName>
    <definedName name="_xlnm.Print_Titles" localSheetId="16">'9.sz. melléklet'!$6:$7</definedName>
    <definedName name="_xlnm.Print_Area" localSheetId="0">'1.sz. melléklet'!$A$1:$M$853</definedName>
    <definedName name="_xlnm.Print_Area" localSheetId="1">'2.sz. melléklet'!$A$1:$M$3067</definedName>
    <definedName name="_xlnm.Print_Area" localSheetId="3">'4.sz. melléklet'!$A$1:$M$123</definedName>
    <definedName name="_xlnm.Print_Area" localSheetId="11">'5ghijkl. sz. melléklet'!$A$1:$F$138</definedName>
  </definedNames>
  <calcPr fullCalcOnLoad="1"/>
</workbook>
</file>

<file path=xl/sharedStrings.xml><?xml version="1.0" encoding="utf-8"?>
<sst xmlns="http://schemas.openxmlformats.org/spreadsheetml/2006/main" count="5510" uniqueCount="2068">
  <si>
    <t>2006. december 14.</t>
  </si>
  <si>
    <t>2016. szeptember 30.                        3 havi CHF LIBOR+0,19%</t>
  </si>
  <si>
    <t>rövid lejáratú beruházási hitel</t>
  </si>
  <si>
    <t>2007. november 16.                        1 havi CHF LIBOR+0,05%</t>
  </si>
  <si>
    <t>* Ebből a kamattámogatás mértéke 70%</t>
  </si>
  <si>
    <t>A Panel Plusz hitelekből 2006. évben csak 146.166 eFt került felvételre.</t>
  </si>
  <si>
    <t>A CHF hitelállomány év végén a mérlegben értékelésre került, ennek megfelelően -35.569 eFt értékelési különbözetet számoltunk el.</t>
  </si>
  <si>
    <t>7. sz. melléklet a 21/2007. (IV. 27.) sz. rendelethez</t>
  </si>
  <si>
    <t>2006. évben teljesített közvetett támogatások</t>
  </si>
  <si>
    <t>Összeg ezer forintban</t>
  </si>
  <si>
    <t xml:space="preserve">Kedvezmény </t>
  </si>
  <si>
    <t>Adómérséklés méltányosság</t>
  </si>
  <si>
    <t>adóelengedés méltányosság</t>
  </si>
  <si>
    <t>db</t>
  </si>
  <si>
    <t>összege</t>
  </si>
  <si>
    <t>Helyi iparűzési adó</t>
  </si>
  <si>
    <t>Magánszemélyek kommunális adója</t>
  </si>
  <si>
    <t>Bírság</t>
  </si>
  <si>
    <t>Pótlék</t>
  </si>
  <si>
    <t>Adónemek összesen</t>
  </si>
  <si>
    <t>Bérlakásértékesítés</t>
  </si>
  <si>
    <t>Lakásépítéshez nyújtott kölcsönök átminősítése támogatássá</t>
  </si>
  <si>
    <t>Mindösszesen:</t>
  </si>
  <si>
    <r>
      <t xml:space="preserve">Adókedvezmény </t>
    </r>
    <r>
      <rPr>
        <sz val="12"/>
        <rFont val="Times New Roman CE"/>
        <family val="0"/>
      </rPr>
      <t>az önkormányzati adórendeletekben és az önkormányzati lakások elidegenítéséről szóló rendeletben biztosított alanyi jogon járó kedvezmény. Az első lakáshoz jutók kölcsönének támogatássá történő átminősítését is itt szerepeltetjük.</t>
    </r>
  </si>
  <si>
    <r>
      <t>Adómérséklés</t>
    </r>
    <r>
      <rPr>
        <sz val="12"/>
        <rFont val="Times New Roman CE"/>
        <family val="0"/>
      </rPr>
      <t xml:space="preserve"> az adózás rendjéről szóló 2003. évi XCII. Törvény 134 §-a alapján magánszemélyeknek és jogi személyeknek kérelemre történő méltányossági adótörléseit tartalmazza.</t>
    </r>
  </si>
  <si>
    <r>
      <t xml:space="preserve">Ellátottak </t>
    </r>
    <r>
      <rPr>
        <sz val="12"/>
        <rFont val="Times New Roman CE"/>
        <family val="0"/>
      </rPr>
      <t>térítési díjának, illetve kártérítésének méltányossági alapon történő elengedését, valamint egyéb kedvezményeket 2006-ban nem alkalmaztunk.</t>
    </r>
  </si>
  <si>
    <t>8/a. sz. melléklet a 21/2007. (IV. 27.) sz. rendelethez</t>
  </si>
  <si>
    <t>2006. évi módosított előirányzat</t>
  </si>
  <si>
    <t>2006. évi teljesítés</t>
  </si>
  <si>
    <t>Önkormányzati költségvetési támogatás</t>
  </si>
  <si>
    <t>Központi költségvetés támogatása</t>
  </si>
  <si>
    <t>ÖSSZESEN:</t>
  </si>
  <si>
    <t xml:space="preserve"> ÖSSZESEN:</t>
  </si>
  <si>
    <t>8/b. sz. melléklet a 21/2007. (IV. 27.) sz. rendelethez</t>
  </si>
  <si>
    <t>8/c. sz. melléklet a 21/2007. (IV. 27.) sz. rendelethez</t>
  </si>
  <si>
    <t>8/d. sz. melléklet a 21/2007. (IV. 27.) sz. rendelethez</t>
  </si>
  <si>
    <t>9. sz. melléklet a 21/2007. (IV. 27.) sz. rendelethez</t>
  </si>
  <si>
    <t xml:space="preserve"> Összesített vagyonkimutatás</t>
  </si>
  <si>
    <t>2006. december 31.</t>
  </si>
  <si>
    <t>Törzsvagyon</t>
  </si>
  <si>
    <t>Forgalom-képes vagyon</t>
  </si>
  <si>
    <t>Idegen ingatlanhoz kapcsolódó vagyon</t>
  </si>
  <si>
    <t>Mind- összesen</t>
  </si>
  <si>
    <t>Forgalom-képtelen</t>
  </si>
  <si>
    <t>Korlátozottan forgalomképes</t>
  </si>
  <si>
    <t>ESZKÖZÖK</t>
  </si>
  <si>
    <t>A) Befektetett eszközök</t>
  </si>
  <si>
    <t>I. Immateriális javak</t>
  </si>
  <si>
    <t>II.Tárgyi eszközök</t>
  </si>
  <si>
    <t>1. Ingatlanok és kapcsolódó vagyoni értékű jogok</t>
  </si>
  <si>
    <t>1.1.Helyi közutak és műtárgyaik</t>
  </si>
  <si>
    <t>1.2. Terek, parkok</t>
  </si>
  <si>
    <t>1.3. Köztemetők</t>
  </si>
  <si>
    <t>1.4. Közművek (víz, gáz, csatorna, távfűtés, világítás</t>
  </si>
  <si>
    <t>1.5. Lakások, nem lakás céljára szolgáló helyiségek</t>
  </si>
  <si>
    <t xml:space="preserve">1.6. A helyi önkormányzat felügyelete alá tartozó  </t>
  </si>
  <si>
    <t xml:space="preserve">       költségvetési szervek ingatlanai</t>
  </si>
  <si>
    <t>1.7. Telkek földterületek</t>
  </si>
  <si>
    <t>1.8. Egyéb ingatlanok és kapcsolódó vagyoni 
      értékű jogok</t>
  </si>
  <si>
    <t xml:space="preserve">  2. Gépek, berendezések és felszerelések</t>
  </si>
  <si>
    <t xml:space="preserve">  3. Járművek</t>
  </si>
  <si>
    <t xml:space="preserve">  5. Beruházások, felújítások</t>
  </si>
  <si>
    <t xml:space="preserve">  6. Beruházásra adott előlegek</t>
  </si>
  <si>
    <t xml:space="preserve"> III. Befektetett pénzügyi eszközök</t>
  </si>
  <si>
    <t xml:space="preserve">  1. Egyéb tartós részesedés</t>
  </si>
  <si>
    <t xml:space="preserve">  2. Tartós hitelviszonyt megtestesítő értékpapír</t>
  </si>
  <si>
    <t xml:space="preserve">  3. Tartósan adott kölcsönök</t>
  </si>
  <si>
    <t xml:space="preserve">  5. Egyéb hosszúlejáratú követelések</t>
  </si>
  <si>
    <t>IV. Üzemeltetésre,  kezelésre átadott, koncesszióba 
      adott, vagyonkezelésbe vett eszközök</t>
  </si>
  <si>
    <t>B) Forgóeszközök</t>
  </si>
  <si>
    <t xml:space="preserve">  I.     Készletek</t>
  </si>
  <si>
    <t xml:space="preserve">  II.   Követelések</t>
  </si>
  <si>
    <t xml:space="preserve">  IV. Pénzeszközök</t>
  </si>
  <si>
    <t xml:space="preserve">  V.  Egyéb aktív pénzügyi elszámolások</t>
  </si>
  <si>
    <t>Eszközök összesen:</t>
  </si>
  <si>
    <t>FORRÁSOK</t>
  </si>
  <si>
    <t>F) Kötelezettségek</t>
  </si>
  <si>
    <t>I.    Hosszúlejáratú kötelezettségek</t>
  </si>
  <si>
    <t>II.   Rövidlejáratú kötelezettségek</t>
  </si>
  <si>
    <t>III. Egyéb passzív pénzügyi elszámolások</t>
  </si>
  <si>
    <t xml:space="preserve">Források összesen saját tőke és tartalékok nélkül: </t>
  </si>
  <si>
    <t>KÖNYVVITELI MÉRLEGEN KÍVÜLI TÉTELEK</t>
  </si>
  <si>
    <t>Könyvviteli mérlegen kívüli eszközökből:</t>
  </si>
  <si>
    <t>"0"-ra leírt, de használatban lévő eszközök állománya</t>
  </si>
  <si>
    <t>Önkormányzatok tulajdonában lévő, a külön jog- szabály alapján a szakmai nyilvántartásokban értéknélkül nyilvántartott eszközök állománya</t>
  </si>
  <si>
    <t>Le nem zárt peres ügyekkel kapcsolatos függő követelés állománya</t>
  </si>
  <si>
    <t>Könyvviteli mérlegen kívüli forrásokból:</t>
  </si>
  <si>
    <t>Kezességvállalással kapcsolatos függő kötelezettségek</t>
  </si>
  <si>
    <t>Le nem zárt peres ügyekkel kapcsolatos függő kötelezettségek állománya</t>
  </si>
  <si>
    <t>10. sz. melléket a 21/2007. (IV. 27.) sz. rendelethez</t>
  </si>
  <si>
    <t>KIMUTATÁS</t>
  </si>
  <si>
    <t>az EU-s pénzek felhasználásáról</t>
  </si>
  <si>
    <t>BEVÉTEL</t>
  </si>
  <si>
    <t>Összeg</t>
  </si>
  <si>
    <t>KIADÁS</t>
  </si>
  <si>
    <t>"Az állati tetemek és állati eredetű hulladékok kezelésének rendszere"</t>
  </si>
  <si>
    <t>"Az állati tetemnek és állati eredetű hulladékok kezelésének rendszere"</t>
  </si>
  <si>
    <t>Támogatásértékű felhalmozási bevétel - hazai társfinanszírozás</t>
  </si>
  <si>
    <t>Támogatásértékű felhalmozási bevétel - EU</t>
  </si>
  <si>
    <t>"Kulcs a tudáshoz"</t>
  </si>
  <si>
    <t>Támogatásértékű működési bevétel - hazai társfinanszírozás</t>
  </si>
  <si>
    <t>Támogatásértékű működési bevétel - EU</t>
  </si>
  <si>
    <t>"Felkészítés a kompetencia alapú oktatásra"</t>
  </si>
  <si>
    <t>"Alternatív napközbeni gyermekellátás (játszóház gyermekfelügyelet) létrehozása Eger város három bölcsődéjében"</t>
  </si>
  <si>
    <t>Küzdelem a munka világából való kirekesztődés ellen című projekt összesen</t>
  </si>
  <si>
    <t>Információs technológia az általános iskolákban</t>
  </si>
  <si>
    <t>Tömegközlekedés előnyben részesítése a Szt. Miklós városrészben</t>
  </si>
  <si>
    <t>Öszesen:</t>
  </si>
  <si>
    <t>Balassi Bálint Általános Iskolában működő tanuszoda akadálymentesítés</t>
  </si>
  <si>
    <t>A fogyatékos személyek társadalmi beilleszkedésének és aktív részvételének elősegítése Eger város jelentősebb sportlétesítményeinek akadálymentesítése</t>
  </si>
  <si>
    <t>"Eger-Egerszalók közötti összekötő út"</t>
  </si>
  <si>
    <t>Komplex elektronikus közigazgatási rendszer kialakítása Eger kistérségben</t>
  </si>
  <si>
    <t>Építési és bontási hulladékok kezelése Eger térségben</t>
  </si>
  <si>
    <t>15. sz. melléklet a 21/2007. (IV. 27.) sz. rendelethez</t>
  </si>
  <si>
    <t>Intézmény neve</t>
  </si>
  <si>
    <t>2006. december 31-i záró pénzkészlet</t>
  </si>
  <si>
    <t>K O R R E K C I Ó S  T É T E L E K</t>
  </si>
  <si>
    <t>Módosított pénz-        maradvány</t>
  </si>
  <si>
    <t>Függő, átfutó tételek</t>
  </si>
  <si>
    <t>Előző évek maradványa</t>
  </si>
  <si>
    <t>Tartalékba                         helyezett</t>
  </si>
  <si>
    <t>Pénzmaradvány elvonás, kiegészítés</t>
  </si>
  <si>
    <t>Egri Kereskedelmi, Mezőgazdasági, Vendéglátóipari Szakközép-, Szakiskola és Kollégium</t>
  </si>
  <si>
    <t xml:space="preserve">Városi Ellátó Szolgálat </t>
  </si>
  <si>
    <t>Önkormányzati költségvetés</t>
  </si>
  <si>
    <t>MINDÖSSZESEN</t>
  </si>
  <si>
    <t>5/a. sz. melléklet a 21/2007. (IV. 27.) sz. rendelethez</t>
  </si>
  <si>
    <t>Címnév</t>
  </si>
  <si>
    <t>Alcímnév</t>
  </si>
  <si>
    <t>Módosított pénzmaradvány</t>
  </si>
  <si>
    <t>Ebből:                                 személyi juttatás                       maradványa</t>
  </si>
  <si>
    <t>Kossuth Zsuzsa Gimnázium, Szakképző Iskola és Kollégium(1-3 alcím összesen)</t>
  </si>
  <si>
    <t>Hibay Károly u.-i óvoda</t>
  </si>
  <si>
    <t xml:space="preserve">Epreskert u.-i óvoda </t>
  </si>
  <si>
    <t>Gyermeklánc óvoda</t>
  </si>
  <si>
    <t>Bervai óvoda</t>
  </si>
  <si>
    <t>Városi Ellátó Szolgálat (1-21 alcím összesen)</t>
  </si>
  <si>
    <t>Költségvetési szervek összesen:</t>
  </si>
  <si>
    <t>5/b. sz. melléklet a 21/2007. (IV. 27.) sz. rendelethez</t>
  </si>
  <si>
    <t>Cím szám/ Alcím szám</t>
  </si>
  <si>
    <t>Intézmény (feladat) megnevezése</t>
  </si>
  <si>
    <t>Kötelezett-séggel      terhelt</t>
  </si>
  <si>
    <t>November havi túlóra</t>
  </si>
  <si>
    <t>Tanfolyami kifizetések</t>
  </si>
  <si>
    <t>Szállítói kötelezettségek</t>
  </si>
  <si>
    <t>SZFP pályázat</t>
  </si>
  <si>
    <t>Érintésvédelmi vizsgálat</t>
  </si>
  <si>
    <t>Szakképzési hozzájárulás 15%-a</t>
  </si>
  <si>
    <t>Ösztöndíj "Útravaló" pályázat</t>
  </si>
  <si>
    <t>Szakképzési hozzájárulásból megállapodás szerinti fejlesztések</t>
  </si>
  <si>
    <t>Bornemissza Gergely Szakközép-, Szakiskola és Kollégium összesen:</t>
  </si>
  <si>
    <t>Megbízási díjak</t>
  </si>
  <si>
    <t>Ped. szakvizsga és továbbképzés</t>
  </si>
  <si>
    <t>Helyettesítés</t>
  </si>
  <si>
    <t>Szállítói számlák</t>
  </si>
  <si>
    <t>Dobó István Gimnázium összesen:</t>
  </si>
  <si>
    <t>Jutalom</t>
  </si>
  <si>
    <t>1 fő szociális segély</t>
  </si>
  <si>
    <t>Óraadók megbízási díjai</t>
  </si>
  <si>
    <t>Közlekedési költségtérítés</t>
  </si>
  <si>
    <t>Napi díj</t>
  </si>
  <si>
    <t>13. havi illetmény(3 fő)</t>
  </si>
  <si>
    <t>Kisértékű tárgyi eszköz beszerzés</t>
  </si>
  <si>
    <t>Vásárolt élelmezés</t>
  </si>
  <si>
    <t>Vásárolt közszolgáltatás: számlás óraadás</t>
  </si>
  <si>
    <t>Rehabilitációs hozzájárulás</t>
  </si>
  <si>
    <t>Szakképzési hozzájárulásból megáll.szerinti fejlesztések</t>
  </si>
  <si>
    <t>Kossuth Zsuzsa Gimnázium, Szakképző Iskola és Kollégium összesen:</t>
  </si>
  <si>
    <t>Vásárolt közszolgáltatás edzők megbízása</t>
  </si>
  <si>
    <t>Egri Városi Sportiskola összesen:</t>
  </si>
  <si>
    <t>Igazgatói jutalom</t>
  </si>
  <si>
    <t>Étkezési költségtérítés</t>
  </si>
  <si>
    <t>Tanulók vásárolt élelmezés</t>
  </si>
  <si>
    <t>Karbantartás</t>
  </si>
  <si>
    <t>Rehab.hozzájárulás</t>
  </si>
  <si>
    <t>Móra Ferenc Általános Iskola és Előkészítő Szakiskola összesen:</t>
  </si>
  <si>
    <t>Ped. továbbképzés és szakvizsga</t>
  </si>
  <si>
    <t>13. havi illetmény</t>
  </si>
  <si>
    <t>Közlekedési ktg. térítés</t>
  </si>
  <si>
    <t>Napidíj</t>
  </si>
  <si>
    <t>Vásárolt közszolgáltatás(óraadók,sportszolg.)</t>
  </si>
  <si>
    <t>Kossuth Zsuzsa Gimnázium, Szakképző Iskola és Kollégium (1-3 alcím) összesen:</t>
  </si>
  <si>
    <t>Megbízási díj</t>
  </si>
  <si>
    <t>Utazási költségtérítés</t>
  </si>
  <si>
    <t>Egri Kereskedelmi, Mezőgazd., Vend. Szakközép-, Szakiskola és Koll. összesen:</t>
  </si>
  <si>
    <t>Napidíj Tempus Közalapítvány</t>
  </si>
  <si>
    <t>Tempus pályázat külföldi kiküldetés</t>
  </si>
  <si>
    <t>Szilágyi Erzsébet Gimnázium és Kollégium összesen:</t>
  </si>
  <si>
    <t>Megbízási díjak HEFOP pályázat</t>
  </si>
  <si>
    <t>Ösztöndíj "Útravaló"pályázat</t>
  </si>
  <si>
    <t>Közalapítványi pályázat önrésze</t>
  </si>
  <si>
    <t>Könyv vásárlás</t>
  </si>
  <si>
    <t>Büfé kialakítási költsége</t>
  </si>
  <si>
    <t>Pásztorvölgyi Általános Iskola és Gimnázium összesen:</t>
  </si>
  <si>
    <t>Étkezési hozzájárulás</t>
  </si>
  <si>
    <t>Közlekedési ktg.térítés</t>
  </si>
  <si>
    <t>Tankönyv vásárlás</t>
  </si>
  <si>
    <t>Baráti Kör</t>
  </si>
  <si>
    <t xml:space="preserve">Szakképzési hozzájárulásból fejlesztések </t>
  </si>
  <si>
    <t>Iskola oldalfal felújítás</t>
  </si>
  <si>
    <t>Andrássy György Közgazdasági Szakközépiskola összesen:</t>
  </si>
  <si>
    <t>Túlóra, helyettesítés</t>
  </si>
  <si>
    <t>Szolgáltatások (energia ktg.)</t>
  </si>
  <si>
    <t>Számítógép beszerzés</t>
  </si>
  <si>
    <t>Balassi Bálint Általános Iskola összesen:</t>
  </si>
  <si>
    <t>Felmentési illetmény, december havi bér</t>
  </si>
  <si>
    <t>Végkielégítés</t>
  </si>
  <si>
    <t>Szakmai eszköz beszerzés pályázati pénzből</t>
  </si>
  <si>
    <t>Tanulói tankönyvtámogatás áthúzódó kifizetései</t>
  </si>
  <si>
    <t>Felsővárosi Általános Iskola összesen:</t>
  </si>
  <si>
    <t>Családi hétvége pályázat</t>
  </si>
  <si>
    <t>Irodaszer, nyomtatvány</t>
  </si>
  <si>
    <t>Hunyadi Mátyás Általános Iskola összesen:</t>
  </si>
  <si>
    <t>Lenkey János Általános Iskola összesen:</t>
  </si>
  <si>
    <t>Nyelvi labor kialakítása</t>
  </si>
  <si>
    <t>Tinódi Sebestyén Általános Iskola összesen:</t>
  </si>
  <si>
    <t>Étkezési utalvány, számlavezetés díja, tárgyjutalom</t>
  </si>
  <si>
    <t>Kiemelt munkavégzésért járó keresetkiegészítés</t>
  </si>
  <si>
    <t>Egészségbiztosítási Pénztár</t>
  </si>
  <si>
    <t>Munkaviszony megszűnése miatti kifizetések</t>
  </si>
  <si>
    <t>Belföldi kiküldetés</t>
  </si>
  <si>
    <t>Tanári szoba</t>
  </si>
  <si>
    <t>Dr. Kemény Ferenc Általános Iskola összesen:</t>
  </si>
  <si>
    <t>Hangszer javítás</t>
  </si>
  <si>
    <t>Számítógép karbantartás</t>
  </si>
  <si>
    <t>Minősítés költségei</t>
  </si>
  <si>
    <t>5 db számítógép beszerzés(szolfézs terem)</t>
  </si>
  <si>
    <t>Fénymásoló beszerzés</t>
  </si>
  <si>
    <t>Hangszer beszerzés</t>
  </si>
  <si>
    <t>Farkas Ferenc Zeneiskola összesen:</t>
  </si>
  <si>
    <t>VÁROSI ELLÁTÓ SZOLGÁLAT</t>
  </si>
  <si>
    <t>Helyi iparűzési adóból kapott támogatás áthúzódó része</t>
  </si>
  <si>
    <t>Dr. Hibay Károly u.-i óvoda összesen:</t>
  </si>
  <si>
    <t>Szállítói kötelezettség</t>
  </si>
  <si>
    <t>Remenyik Zsigmond u.-i óvoda összesen:</t>
  </si>
  <si>
    <t>Epreskert u.-i óvoda összesen:</t>
  </si>
  <si>
    <t>Farkasvölgy u.-i óvoda összesen:</t>
  </si>
  <si>
    <t>Túlóra,helyettesítés</t>
  </si>
  <si>
    <t>Csillagfény óvoda összesen:</t>
  </si>
  <si>
    <t>Pályázati pénzeszközök következő évre áthúzódó része</t>
  </si>
  <si>
    <t>Helyi iparűzési adóból kapott támogatás következő évre áthúzódó része</t>
  </si>
  <si>
    <t>Köztársaság téri óvoda összesen:</t>
  </si>
  <si>
    <t>Nagyváradi u.-i óvoda összesen:</t>
  </si>
  <si>
    <t>Ifjúság u.-i óvoda összesen:</t>
  </si>
  <si>
    <t>Deák Ferenc u.-i óvoda (Arany J. u.-i tagóvodával együtt)</t>
  </si>
  <si>
    <t>Deák Ferenc u.-i óvoda összesen:</t>
  </si>
  <si>
    <t xml:space="preserve">Széchenyi István u.-i óvoda </t>
  </si>
  <si>
    <t>Széchenyi István u.-i óvoda összesen:</t>
  </si>
  <si>
    <t>Benedek Elek Óvoda összesen:</t>
  </si>
  <si>
    <t>Tavasz u.-i óvoda összesen:</t>
  </si>
  <si>
    <t>Kodály Zoltán u.-i óvoda összesen:</t>
  </si>
  <si>
    <t>Bejárati előtető kialakítása</t>
  </si>
  <si>
    <t>Szivárvány Napköziotthonos Óvoda összesen:</t>
  </si>
  <si>
    <t xml:space="preserve">Joó János Óvoda </t>
  </si>
  <si>
    <t>Joó János Óvoda összesen:</t>
  </si>
  <si>
    <t>Gyermeklánc Óvoda összesen:</t>
  </si>
  <si>
    <t xml:space="preserve">Bervai óvoda </t>
  </si>
  <si>
    <t>Ped.szakvizsga és továbbképzés</t>
  </si>
  <si>
    <t>Bervai óvoda összesen:</t>
  </si>
  <si>
    <t>Felmérő tesztek vásárlása</t>
  </si>
  <si>
    <t>Városi Nevelési Tanácsadó és Logopédiai Intézet összesen:</t>
  </si>
  <si>
    <t>Szociális továbbképzés</t>
  </si>
  <si>
    <t>Kisértékű  tárgyjutalom</t>
  </si>
  <si>
    <t>Jubileumi jutalom</t>
  </si>
  <si>
    <t>HEFOP-os pályázat következő évre áthúzódó része</t>
  </si>
  <si>
    <t>Bölcsődei Igazgatóság összesen:</t>
  </si>
  <si>
    <t>Beruházási kiadások kiadások</t>
  </si>
  <si>
    <t>Egészségügyi Szolgálat összesen:</t>
  </si>
  <si>
    <t>Kisértékű tárgyjutalom</t>
  </si>
  <si>
    <t>Eü.Szolg. részére kifizetett 13.havi bér+végkielégítés</t>
  </si>
  <si>
    <t>Biztosítási díj</t>
  </si>
  <si>
    <t>Védőnői helyiségek kialakítása</t>
  </si>
  <si>
    <t>Veszélyes hulladéktároló kialakítása</t>
  </si>
  <si>
    <t>Gépjármű beszerzés</t>
  </si>
  <si>
    <t>Városi Ellátó Szolgálat összesen:</t>
  </si>
  <si>
    <t>Városi Ellátó Szolgálat (1-21 alcím) összesen</t>
  </si>
  <si>
    <t>Eü.Szolg.részére kifizetett 13. havi bér+végkielégítés</t>
  </si>
  <si>
    <t>Pedagógus és szociális szakvizsga és továbbképzés</t>
  </si>
  <si>
    <t>Védőnői helyiségek átalakítása</t>
  </si>
  <si>
    <t xml:space="preserve">Gépjármű beszerzés </t>
  </si>
  <si>
    <t>Városi Ellátó Szolgálat (1-21 alcím) összesen:</t>
  </si>
  <si>
    <t>Folyószámlavezetés költségtérítése</t>
  </si>
  <si>
    <t>Szakkörvezetők megbízási díja</t>
  </si>
  <si>
    <t>Anyagbeszerzés</t>
  </si>
  <si>
    <t>Reklám</t>
  </si>
  <si>
    <t>Áfa befizetések</t>
  </si>
  <si>
    <t>Forrás Gyermek és Ifjúsági Központ összesen:</t>
  </si>
  <si>
    <t xml:space="preserve">Bródy Sándor Könyvtár </t>
  </si>
  <si>
    <t>Túlóra</t>
  </si>
  <si>
    <t>Tanfolyam megbízási díjai</t>
  </si>
  <si>
    <t>Számítógép, tartozékok és szoftver beszerzés</t>
  </si>
  <si>
    <t>Bródy Sándor Könyvtár összesen:</t>
  </si>
  <si>
    <t>Munkarehabilitációs díj</t>
  </si>
  <si>
    <t>Túlóra, műszakpótlék</t>
  </si>
  <si>
    <t>Közalapítványi pályázat áthúzódó része</t>
  </si>
  <si>
    <t>Készletbeszerzés</t>
  </si>
  <si>
    <t>Vásárolt közszolgáltatások</t>
  </si>
  <si>
    <t>Karbantartás(épület,gk.javítás)</t>
  </si>
  <si>
    <t>Kiküldetés(S.O.S)</t>
  </si>
  <si>
    <t>Telefonos PIN kódos díjszámláló kiépítése</t>
  </si>
  <si>
    <t>Riasztó rendszer kiépítése</t>
  </si>
  <si>
    <t>Mozgáskorlátozottakat szállító gk-ba emelő szerkezet</t>
  </si>
  <si>
    <t>Számítástechnikai eszközök beszerzése</t>
  </si>
  <si>
    <t>ÁFA beruh.</t>
  </si>
  <si>
    <t>Családsegítő Intézet összesen:</t>
  </si>
  <si>
    <t>Szolgáltatások</t>
  </si>
  <si>
    <t>ÁFA(dologi)</t>
  </si>
  <si>
    <t>Ágyak beszerzése</t>
  </si>
  <si>
    <t>Áfa beruházás</t>
  </si>
  <si>
    <t>Idősek Berva-völgyi Otthona összesen:</t>
  </si>
  <si>
    <t>Nyugdíjasok járandósága</t>
  </si>
  <si>
    <t>Szemüveg költségtérítés</t>
  </si>
  <si>
    <t>Kifizetői adó, vizsgadíj</t>
  </si>
  <si>
    <t>Egyéb dologi(Áfa,kiküldetés, reprezentáció)</t>
  </si>
  <si>
    <t>Épület, gép-berendezés</t>
  </si>
  <si>
    <t>Hivatásos Önkormányzati Tűzoltóság összesen:</t>
  </si>
  <si>
    <t>Egyéb készlet beszerzés(könyv, újság,DVD)</t>
  </si>
  <si>
    <t>Szolgáltatás</t>
  </si>
  <si>
    <t>Reklám, propaganda kiadások</t>
  </si>
  <si>
    <t>Tourinform Eger Idegenforgalmi Információs Iroda összesen:</t>
  </si>
  <si>
    <t>Állati hulladéklerakó telep működési költségeire</t>
  </si>
  <si>
    <t>Speciális támogatások</t>
  </si>
  <si>
    <t>Működési célú pénzeszköz átadás EKTcT</t>
  </si>
  <si>
    <t>Eger és Körzete Kistérségi Területfejlesztési Önkorm. Társulás összesen:</t>
  </si>
  <si>
    <t>12. sz. melléklet a 21/2007. (IV. 27.) sz. rendelethez</t>
  </si>
  <si>
    <t>2006. évi terv</t>
  </si>
  <si>
    <t xml:space="preserve">2006. évi tény </t>
  </si>
  <si>
    <t>2007. évi számított előirányzat</t>
  </si>
  <si>
    <t>2008. évi számított előirányzat</t>
  </si>
  <si>
    <t>Összesen: (8)=(5)+(6)+(7)</t>
  </si>
  <si>
    <t>II/42/2</t>
  </si>
  <si>
    <t>Termál kft. Támogatása Uszoda működéséhez</t>
  </si>
  <si>
    <t>II/54</t>
  </si>
  <si>
    <t>II/57</t>
  </si>
  <si>
    <t>Térségi Integrált Szakképző Központ Kht. Támogatása</t>
  </si>
  <si>
    <t>II/59</t>
  </si>
  <si>
    <t>Egri Kistérség Többcélú Társulásának támogatása</t>
  </si>
  <si>
    <t>II/60</t>
  </si>
  <si>
    <t>Agria Volán Rt működési támogatása</t>
  </si>
  <si>
    <t>II/63</t>
  </si>
  <si>
    <t>Városgondozás Kft. működési támogatása</t>
  </si>
  <si>
    <t>II/64</t>
  </si>
  <si>
    <t>Működési kiadásokból egyes speciális célú támogatások (1-7. sorszám) összesen:</t>
  </si>
  <si>
    <t>II/141</t>
  </si>
  <si>
    <t>Balesetveszély és azonnali beavatkozást igénylő esetek*</t>
  </si>
  <si>
    <t>II/142</t>
  </si>
  <si>
    <t>Intézmények tervszerű kisfelújítása*</t>
  </si>
  <si>
    <t>II/143</t>
  </si>
  <si>
    <t>II/144</t>
  </si>
  <si>
    <t>II/145</t>
  </si>
  <si>
    <t>Csapadékvíz rendezési feladatok*</t>
  </si>
  <si>
    <t>II/146</t>
  </si>
  <si>
    <t>Járdák, parkolók felújítása*</t>
  </si>
  <si>
    <t>II/147</t>
  </si>
  <si>
    <t>Játszótér felújítás*</t>
  </si>
  <si>
    <t>II/148</t>
  </si>
  <si>
    <t>Útfelújítások*</t>
  </si>
  <si>
    <t>Felújítási kiadások (8-15. sorszám) összesen:</t>
  </si>
  <si>
    <t>II/203</t>
  </si>
  <si>
    <t>II/204</t>
  </si>
  <si>
    <t>Parkolók, járdák építése*</t>
  </si>
  <si>
    <t>II/205</t>
  </si>
  <si>
    <t>II/206</t>
  </si>
  <si>
    <t xml:space="preserve">Útberuházások* </t>
  </si>
  <si>
    <t>II/207</t>
  </si>
  <si>
    <t>II/210</t>
  </si>
  <si>
    <t>II/213</t>
  </si>
  <si>
    <t>II/216 (II/155)</t>
  </si>
  <si>
    <t>Agria-Komplexum Kft által működtetett ingtlanok beruházása</t>
  </si>
  <si>
    <t>II/217</t>
  </si>
  <si>
    <t>Farkasvölgyi-árok nyomvonal áthelyezés</t>
  </si>
  <si>
    <t>II/218</t>
  </si>
  <si>
    <t>II/219</t>
  </si>
  <si>
    <t>VII/14 (II/222)</t>
  </si>
  <si>
    <t>VII/21 (II/225)</t>
  </si>
  <si>
    <t>Idősek Berva-völgyi Otthona férőhely bővítés</t>
  </si>
  <si>
    <t>Bródy Sándor Könyvtár fejlesztése</t>
  </si>
  <si>
    <t>II/226</t>
  </si>
  <si>
    <t>Oktatási intézmények helyiségpótlása</t>
  </si>
  <si>
    <t>II/235</t>
  </si>
  <si>
    <t>33.</t>
  </si>
  <si>
    <t>II/214</t>
  </si>
  <si>
    <t>Vécsey-völgy úti vízgyűjtő terület felülvizsgálata, beruh. előkész.</t>
  </si>
  <si>
    <t>34.</t>
  </si>
  <si>
    <t>II/223</t>
  </si>
  <si>
    <t>Vécsey-völgy-Kőporos dűlő mezőgazdasági feltáró út</t>
  </si>
  <si>
    <t>35.</t>
  </si>
  <si>
    <t>II/253</t>
  </si>
  <si>
    <t>Lajosvárosi temető bővítése</t>
  </si>
  <si>
    <t>Kis- és középberuházások kiadásai (16-35. sorszám) összesen:</t>
  </si>
  <si>
    <t>36.</t>
  </si>
  <si>
    <t>V/1</t>
  </si>
  <si>
    <t>37.</t>
  </si>
  <si>
    <t>V/4</t>
  </si>
  <si>
    <t>Wigner Iskola Közalapítványnak felújításhoz támogatás</t>
  </si>
  <si>
    <t>38.</t>
  </si>
  <si>
    <t>VII/22 (V/12)</t>
  </si>
  <si>
    <t>Felhalmozási célra átadott pénzeszközök és támogatásértékű kiadások (36-38. sorszám) összesen:</t>
  </si>
  <si>
    <t>39.</t>
  </si>
  <si>
    <t>VII/6</t>
  </si>
  <si>
    <t>Tartalékok (39. sorszám) összesen:</t>
  </si>
  <si>
    <t>* Összeg nélküli részletezése a 12/a. mellékletben</t>
  </si>
  <si>
    <t>12/a. sz. melléklet a 21/2007. (IV. 27.) sz. rendelethez</t>
  </si>
  <si>
    <t>A.) Balesetveszély és azonnali beavatkozást igénylő esetek</t>
  </si>
  <si>
    <t>2006. évi tény</t>
  </si>
  <si>
    <t xml:space="preserve">2007. évi számított </t>
  </si>
  <si>
    <t>2008. évi számított</t>
  </si>
  <si>
    <t>A 12. sz. melléklet 8. sorszámán szereplő összeg</t>
  </si>
  <si>
    <t>Műszaki feladatok szerinti részletezés</t>
  </si>
  <si>
    <t>Tinódi Sebestyén Általános Iskola tornaterem világítás</t>
  </si>
  <si>
    <t>Hunyadi Mátyás Általános Iskola kazán és fűtéscső csere</t>
  </si>
  <si>
    <t>Dobó István Gimnázium magastető beázás megszüntetése</t>
  </si>
  <si>
    <t>Klapka  úti fás generáció állapot felmérése</t>
  </si>
  <si>
    <t>Nagyváradi úti Óvoda bojler csere</t>
  </si>
  <si>
    <t xml:space="preserve">Érsekkert kapuzatok kőszerkezeteinek restaurálása </t>
  </si>
  <si>
    <t>Verőszala u. 95. előtti romeltakarítás</t>
  </si>
  <si>
    <t xml:space="preserve">Hibay Károly úti Óvoda talajmechanikai és statikai vizsgálat </t>
  </si>
  <si>
    <t>Felsővárosi Sportcentrum teniszfal bontási munkái</t>
  </si>
  <si>
    <t>Sertekapu-Baktai-Hatvanasezred u. zárt csap.csatorna és vízelvez. terve</t>
  </si>
  <si>
    <t>Bornemissza G. Szakközépisk. kollégiumi épületének keleti homlokzatának felúj.</t>
  </si>
  <si>
    <t>Szent József Gyógypark szókőkút és medence felújítása</t>
  </si>
  <si>
    <t>Béke úti nyílt övárok és kapcs. vízelvez.rendszer terve</t>
  </si>
  <si>
    <t>Családsegítő Intézet Deák F. u. 19.épület gáz és kp.fűtés terve</t>
  </si>
  <si>
    <t>Balassi B. Általános Iskola fűtés és szvíz vezeték csere</t>
  </si>
  <si>
    <t>Családsegítő Intézet Deák F. u. 19.épület kémény felújítás</t>
  </si>
  <si>
    <t xml:space="preserve">Széchenyi u. 59. sz. alatti épület udvari és részben utcai homlatzat vakolat felúj. </t>
  </si>
  <si>
    <t>Egri Kereskedelmi Szakközépisk. melegvíztermelő berend.előfej bekötés csere</t>
  </si>
  <si>
    <t>Tűzoltó téren csapadék és szvíz csat. helyreállítása, sérült út és járdaszakaszok javítása</t>
  </si>
  <si>
    <t>Családsegítő Intézet kazán csere</t>
  </si>
  <si>
    <t xml:space="preserve">Grőber temetőt határoló 8. db. kerítésoszlop cseréje </t>
  </si>
  <si>
    <t>B.) Intézmények tervszerű kisfelújítása</t>
  </si>
  <si>
    <t>A 12. sz. melléklet 9. sorszámán szereplő összeg</t>
  </si>
  <si>
    <t>Tinódi Sebestyén Általános Iskola lapostető felújítása</t>
  </si>
  <si>
    <t>Pásztorvölgyi Általános Iskola tetőhéjazat csere</t>
  </si>
  <si>
    <t>C.) Csapadékvíz rendezési feladatok</t>
  </si>
  <si>
    <t>A 12. sz. melléklet 12. sorszámán szereplő összeg</t>
  </si>
  <si>
    <t>Hadnagy u. 32. szám alatti csapadékcsatorna felújítása</t>
  </si>
  <si>
    <t>Hatvanasezred u. folyóka</t>
  </si>
  <si>
    <t>Széna tér-Mátyás király u. 16. keresztnyelő</t>
  </si>
  <si>
    <t>Újsor u.-Homok u. kereszteződés tisztítóakna</t>
  </si>
  <si>
    <t>Bartók tér 17-21. víznyelőrács</t>
  </si>
  <si>
    <t>Rákóczi u. 1-5. szervízút vízrendezés</t>
  </si>
  <si>
    <t>Nagy Eged u. 65 előtt vízrendezés</t>
  </si>
  <si>
    <t>Mátyás király u. 76. előtt folyóka</t>
  </si>
  <si>
    <t>Bartók tér 11. előtt keresztnyelő</t>
  </si>
  <si>
    <t>Bornemissza u. 11. előtt keresztnyelő</t>
  </si>
  <si>
    <t>Liget u. -Vécsey-völgy u. 30/a mellett nyílt árok</t>
  </si>
  <si>
    <t>Mikszáth K. u. 1-3. előtt folyóka</t>
  </si>
  <si>
    <t>Szépaszonyvölgy Kápolna fölötti terület vízelvezetés</t>
  </si>
  <si>
    <t>József Attila u. nyílt árok</t>
  </si>
  <si>
    <t>Bajúsz dűlő vízrendezés</t>
  </si>
  <si>
    <t>Szépasszonyvölgy u. 40-42.b. előtt áteresz</t>
  </si>
  <si>
    <t xml:space="preserve">Mátyás király u. 64-74. mögött vízrendezés </t>
  </si>
  <si>
    <t>Bartók tér 13-15. előtt vízrendezés</t>
  </si>
  <si>
    <t>Remenyik u. garázssorvízrendezés</t>
  </si>
  <si>
    <t>Remenyik  u. 14-16. mögött vízrendezés</t>
  </si>
  <si>
    <t>Vécsey-völgy Ipartelep vízrendezés</t>
  </si>
  <si>
    <t>Baktai u. 6-8 előtt vízrendezés</t>
  </si>
  <si>
    <t>Keglevich u. 23/a nyílt árok</t>
  </si>
  <si>
    <t>Mikszáth K. u. 13. tisztítóakna</t>
  </si>
  <si>
    <t>Mátyás király u. 51-55.mögött vízrendezés</t>
  </si>
  <si>
    <t>D.) Járdák, parkolók felújítása</t>
  </si>
  <si>
    <t>A 12. sz. melléklet 13. sorszámán szereplő összeg</t>
  </si>
  <si>
    <t>Vallon u. 11. lépcő</t>
  </si>
  <si>
    <t>Egri u. lépcső felújítás</t>
  </si>
  <si>
    <t>Tizeshonvéd u. 2/a járda</t>
  </si>
  <si>
    <t>Hősök u. 1/a. járda</t>
  </si>
  <si>
    <t>Egri u. 31/c járda</t>
  </si>
  <si>
    <t>Kiskanda u. járda</t>
  </si>
  <si>
    <t>Széna tér járda</t>
  </si>
  <si>
    <t>Vallon u. 1-11. járda</t>
  </si>
  <si>
    <t>Faiskola u. járda</t>
  </si>
  <si>
    <t>Cifrakapu u. 108. buszöböl járda</t>
  </si>
  <si>
    <t>Kassai u. 30. járda</t>
  </si>
  <si>
    <t>Tittel Pál u. 1. járda</t>
  </si>
  <si>
    <t>Vallon u. 31-35. járda</t>
  </si>
  <si>
    <t>Cifrakapu u. 13-17. járda</t>
  </si>
  <si>
    <t>Bartók tér járda</t>
  </si>
  <si>
    <t>E.) Játszótér felújítása</t>
  </si>
  <si>
    <t>A 12. sz. melléklet 14. sorszámán szereplő összeg</t>
  </si>
  <si>
    <t>Olasz utcai játszótér kerítés felújítása</t>
  </si>
  <si>
    <t>Vallon u. 1-11. játszótér bővítés</t>
  </si>
  <si>
    <t>Ráchegy úti játszótér felújítása</t>
  </si>
  <si>
    <t>Rajner Károly úti játszótér és kerítés felújítása</t>
  </si>
  <si>
    <t>Kertész-Hadnagy-Napsugár tömb játszótér felújítása</t>
  </si>
  <si>
    <t>Bükksétány 7. mögötti játszótér felújítása</t>
  </si>
  <si>
    <t>Tímár-Hadnagy-Maklári u. tömb játszótér felújítása</t>
  </si>
  <si>
    <t xml:space="preserve">Pozsonyi úti bérlakásoknál homokozó felújítása </t>
  </si>
  <si>
    <t>Károlyi M. úti játszótér felújítása</t>
  </si>
  <si>
    <t>Tündérpart utcai játszótér felújítása</t>
  </si>
  <si>
    <t>F.) Útfelújítások</t>
  </si>
  <si>
    <t>A 12. sz. melléklet 15. sorszámán szereplő összeg</t>
  </si>
  <si>
    <t>Útburkolat felújításhoz szükséges dokumentációk,műszaki ellenőrzés</t>
  </si>
  <si>
    <t>Ceglédi, Malomárok,Vallon, Darvas, Kocsis Bernát, Eperjesi, Deméndi,</t>
  </si>
  <si>
    <t xml:space="preserve">Szaicz Leó, Servita, Frank Tivadar, Cifrakapu, Könyök, Gárdonyi Géza, </t>
  </si>
  <si>
    <t>Zoltay, Attila, Remenyik Zs., Kertész, Bajza József, Szarvas Gábor, Hétvezér,</t>
  </si>
  <si>
    <t>Faggyas, Lőcsei, Fejedelem, Hatvanasezred, Laktanya-Csokonai, Rózsásdűlő,</t>
  </si>
  <si>
    <t>Tündérpart, Sáncalja, Bródy Sándor, Kazinczy, Bartók Béla, Lájer Dezső,</t>
  </si>
  <si>
    <t>Rózsa Károly, Knézich Károly, Nagyváradi- Faiskola utcák burkolat felújítása</t>
  </si>
  <si>
    <t>Sánc-Sáncalja összekötő út felújítása</t>
  </si>
  <si>
    <t>Remenyik Zs. út  garázsbejárók burkolat felújítása</t>
  </si>
  <si>
    <t>Eger város területén közúti hidak felülvizsgálata</t>
  </si>
  <si>
    <t>Malom úti buszöböl felújítása</t>
  </si>
  <si>
    <t>Mária u. útburkolat felújítása</t>
  </si>
  <si>
    <t>G.) Parkolók, járdák építése</t>
  </si>
  <si>
    <t>A 12. sz. melléklet 17. sorszámán szereplő összeg</t>
  </si>
  <si>
    <t>Barkóczy úti lépcső átépítés</t>
  </si>
  <si>
    <t>Déva út járdaépítés</t>
  </si>
  <si>
    <t>Csokonai út járdaépítés</t>
  </si>
  <si>
    <t>Gárdonyi G. u. járdalapos járdaépítés</t>
  </si>
  <si>
    <t>Kodály Z u. 4-6. járdalapos járdaépítés</t>
  </si>
  <si>
    <t>Szalapart úti járda átépítés</t>
  </si>
  <si>
    <t>Kertész u. 78. járda átépítés</t>
  </si>
  <si>
    <t>Rákóczi F. u. Lidl Áruház járdaépítés</t>
  </si>
  <si>
    <t>Gárdonyi út - Vécsey-völgy út járda átépítés</t>
  </si>
  <si>
    <t>Katona tér járda rámpa építés</t>
  </si>
  <si>
    <t>Vízimolnár u. Garzon ház parkoló építés</t>
  </si>
  <si>
    <t>Rákóczi u. MOL járdalapos járdaépítés</t>
  </si>
  <si>
    <t>Malomárok út Sportpálya bejáró parkoló építés</t>
  </si>
  <si>
    <t>H.) Útberuházások</t>
  </si>
  <si>
    <t>A 12. sz melléklet 19. sorszámán szereplő összeg</t>
  </si>
  <si>
    <t>Szvorényi - Deméndi - Kőkút úti út-járda-buszöböl építés</t>
  </si>
  <si>
    <t>Eger-Almár, Eger-patak híd rekonstrukció</t>
  </si>
  <si>
    <t>Károlyi Mihály út építése</t>
  </si>
  <si>
    <t>Darvas, Pázsit út építése</t>
  </si>
  <si>
    <t>Minaret körüli tér tervezése</t>
  </si>
  <si>
    <t>ZF  Hungária Kft - Kistályai úti bejáratnál csomópont építése</t>
  </si>
  <si>
    <t>Sasvár út építése</t>
  </si>
  <si>
    <t>13. sz. melléklet a 21/2007. (IV. 27.) sz. rendelethez</t>
  </si>
  <si>
    <t>Működési          célú</t>
  </si>
  <si>
    <t>Felhalmozási célú</t>
  </si>
  <si>
    <t>Működési            célú</t>
  </si>
  <si>
    <t>Önkormányzati költségvetési szervek  intézményi működési bevételei</t>
  </si>
  <si>
    <t>Önkormányzati költségvetési szervek működési célú pénzeszközátvétel államháztartáson kívülről</t>
  </si>
  <si>
    <t>Önkormányzati költségvetési szervek támogatásértékű működési bevétele az EP-től</t>
  </si>
  <si>
    <t>Önkormányzati költségvetési szervek támogatásértékű felhalmozási bevétel</t>
  </si>
  <si>
    <t>Önkormányzati költségvetési szervek pénzmaradvány</t>
  </si>
  <si>
    <t>Fejlsztési és vis maior feladatok támogatása</t>
  </si>
  <si>
    <t>13. sz. melléklet - 2. oldal</t>
  </si>
  <si>
    <t>Működési           célú</t>
  </si>
  <si>
    <t>14. sz. melléklet a 21/2007. (IV. 27.) sz. rendelethez</t>
  </si>
  <si>
    <t>Előző év</t>
  </si>
  <si>
    <t>Tárgyév</t>
  </si>
  <si>
    <t>állományi érték</t>
  </si>
  <si>
    <t>1. Alapítás-átszervezés aktivált értéke (1111., 1121.)</t>
  </si>
  <si>
    <t>1. Induló tőke (411.)</t>
  </si>
  <si>
    <t>2. Kísérleti fejlesztés aktivált értéke (1112., 1122.)</t>
  </si>
  <si>
    <t>2. Tőkeváltozások (412.)</t>
  </si>
  <si>
    <t>3. Vagyoni értékű jogok (1113., 1123.)</t>
  </si>
  <si>
    <t>3. Értékelési tartalék (417.)</t>
  </si>
  <si>
    <t>4. Szellemi termékek (1114., 1124.)</t>
  </si>
  <si>
    <t>D) SAJÁT  TŐKE ÖSSZESEN</t>
  </si>
  <si>
    <t>5. Immateriális javakra adott előlegek (1181., 1182.)</t>
  </si>
  <si>
    <t>6. Immateriális javak értékhelyesbítése (119.)</t>
  </si>
  <si>
    <t xml:space="preserve">1. Költségvetési tartalék elszámolása  (4211., 4214.) </t>
  </si>
  <si>
    <t>I. Immateriális javak összesen</t>
  </si>
  <si>
    <t xml:space="preserve"> Ebből:  - tárgyévi költségvetési tartalék elszámolása (4211.)</t>
  </si>
  <si>
    <t xml:space="preserve">             - előző év(ek) költségvetési tartalékának elszámolása (4214.)</t>
  </si>
  <si>
    <t>1. Ingatlanok és kapcsolódó vagyoni értékű jogok (121., 122.)</t>
  </si>
  <si>
    <t>2. Költségvetési pénzmaradvány (4212.)</t>
  </si>
  <si>
    <t>2. Gépek, berendezések és felszerelések (1311., 1312.)</t>
  </si>
  <si>
    <t>3. Kiadási megtakarítás (425.)</t>
  </si>
  <si>
    <t>3. Járművek (1321., 1322.)</t>
  </si>
  <si>
    <t>4. Bevételi lemaradás (426.)</t>
  </si>
  <si>
    <t>4. Tenyészállatok (141., 142)</t>
  </si>
  <si>
    <t>5. Előirányzat-maradvány (424.)</t>
  </si>
  <si>
    <t xml:space="preserve">5. Beruházások, felújítások </t>
  </si>
  <si>
    <t xml:space="preserve">I. Költségvetési tartalékok összesen </t>
  </si>
  <si>
    <t>6. Beruházásra adott előlegek</t>
  </si>
  <si>
    <t>8. Tárgyi eszközök értékhelyesbítése (129., 1319., 1329., 149.)</t>
  </si>
  <si>
    <t xml:space="preserve">II. Tárgyi eszközök összesen  </t>
  </si>
  <si>
    <t xml:space="preserve">1. Vállalkozási tartalék elszámolása   (4221., 4224.) </t>
  </si>
  <si>
    <t xml:space="preserve">  Ebből:  - tárgyévi vállalkozási tartalék elszámolása (4221.)</t>
  </si>
  <si>
    <t>1. Egyéb tartós részesedés (171., 1751.)</t>
  </si>
  <si>
    <t xml:space="preserve">              - előző év(ek) vállalkozási tartalékának elszámolása (4224.)</t>
  </si>
  <si>
    <t>2. Tartós hitelviszonyt megtestesítő értékpapír (172-174., 1752.)</t>
  </si>
  <si>
    <t>2. Vállalkozási tevékenység eredménye (4222.)</t>
  </si>
  <si>
    <t>3. Tartósan adott kölcsön (191-194-ből, 1981-ből)</t>
  </si>
  <si>
    <t>3. Vállalkozási tevékenység kiadási megtakarítása (427.)</t>
  </si>
  <si>
    <t>4. Hosszú lejáratú bankbetétek (178.)</t>
  </si>
  <si>
    <t>4. Vállalkozási tevékenység bevételi lemaradása (428.)</t>
  </si>
  <si>
    <t>5. Egyéb hosszú lejáratú követelések (195., 1982.)</t>
  </si>
  <si>
    <t xml:space="preserve">II. Vállalkozási tartalékok összesen </t>
  </si>
  <si>
    <t>6. Befektetett pénzügyi eszközök értékhelyesbítése    (179.)</t>
  </si>
  <si>
    <t xml:space="preserve">III. Befektetett pénzügyi eszközök összesen </t>
  </si>
  <si>
    <t xml:space="preserve">E) TARTALÉKOK ÖSSZESEN  </t>
  </si>
  <si>
    <t>1.  Üzemeltetésre, kezelésre átadott, koncesszióba adott,</t>
  </si>
  <si>
    <t>1. Hosszú lejáratra kapott kölcsönök (4351., 4361.)</t>
  </si>
  <si>
    <t xml:space="preserve">     vagyonkezelésbe adott ill. vett eszközök (161-166.)</t>
  </si>
  <si>
    <t>2. Tartozások fejlesztési célú kötvénykibocsátásból (43411.)</t>
  </si>
  <si>
    <t xml:space="preserve">5.  Üzemeltetésre, kezelésre átadott, koncesszióba adott, </t>
  </si>
  <si>
    <t xml:space="preserve">3. Beruházási és fejlesztési hitelek  (43111., 4321., 4331.) </t>
  </si>
  <si>
    <t xml:space="preserve">     vagyonkezelésbe adott ill. vett eszközök értékhely.(169.)</t>
  </si>
  <si>
    <t>4. Egyéb hosszú lejáratú kötelezettségek (438.)</t>
  </si>
  <si>
    <t>IV. üzem.-re, kezelésre, koncesszióba adott                vagyonkez.-be adott ill. vett eszközök</t>
  </si>
  <si>
    <t>A) BEFEKTETETT ESZKÖZÖK ÖSSZESEN</t>
  </si>
  <si>
    <t>I. Hosszú lejáratú kötelezettségek összesen</t>
  </si>
  <si>
    <t>1. Anyagok (21., 241.)</t>
  </si>
  <si>
    <t>1. Rövid lejáratú kölcsönök (4561.)</t>
  </si>
  <si>
    <t>2. Befejezetlen termelés és félkésztermékek (253., 263.)</t>
  </si>
  <si>
    <t>2. Rövid lejáratú hitelek (4511., 4521., 4531., 4541.)</t>
  </si>
  <si>
    <t>3. Növendék-, hízó és egyéb állatok (252., 262.)</t>
  </si>
  <si>
    <t xml:space="preserve">3. Kötelezettségek áruszállításból és szolgáltatásból (szállítók) </t>
  </si>
  <si>
    <t>4. Késztermékek (251., 261.)</t>
  </si>
  <si>
    <t xml:space="preserve">    Ebből:   - tárgyévi költségvetést terhelő szállítói kötelezettségek</t>
  </si>
  <si>
    <t xml:space="preserve">5/a Áruk, betétdíjas göngyölegek, közvetített szolgáltatások </t>
  </si>
  <si>
    <t xml:space="preserve">                 - tárgyévet követő évet terhelő  szállítói kötelezettségek</t>
  </si>
  <si>
    <t>5/b Követelés fejében átvett eszközök, készletek  (233., 245.)</t>
  </si>
  <si>
    <t xml:space="preserve">4. Egyéb rövid lejáratú kötelezettségek   (4551., 44-ből,  43-ból) </t>
  </si>
  <si>
    <t xml:space="preserve">I. Készletek összesen </t>
  </si>
  <si>
    <t xml:space="preserve">   - váltótartozások (444)</t>
  </si>
  <si>
    <t xml:space="preserve">   - munkavállalókkal szemberi különféle kötelezettségek (445)</t>
  </si>
  <si>
    <t xml:space="preserve">1. Követelések áruszállításból és szolgáltatásból (vevők) </t>
  </si>
  <si>
    <t xml:space="preserve">     költségvetéssel szembeni kötelezettségek (446)</t>
  </si>
  <si>
    <t>2. Adósok (281., 2881.)</t>
  </si>
  <si>
    <t xml:space="preserve">   - iparűzési adó feltöltés miatti kötelezettségek (4471)</t>
  </si>
  <si>
    <t>3. Rövid lejáratú kölcsönök (27., 278.)</t>
  </si>
  <si>
    <t xml:space="preserve">   - helyi adó túlfizetés (4472)</t>
  </si>
  <si>
    <t xml:space="preserve">   - támogatási program előlege miatti kötelezettség (4491)</t>
  </si>
  <si>
    <t>4. Egyéb követelések (285-287., 2885-2887., 19-ből)</t>
  </si>
  <si>
    <t xml:space="preserve">   - szabálytalan kifizetések miatti kötelezettségek (4492)</t>
  </si>
  <si>
    <t>Ebből: - tartósan adott kölcsönökből a mérlegfordulónapot</t>
  </si>
  <si>
    <t xml:space="preserve">   - hosszú lejáratra kapott kölcsön köv. évi  törlesztése (4351., 4361)</t>
  </si>
  <si>
    <t xml:space="preserve">              követő egy éven belül esedékes részlet</t>
  </si>
  <si>
    <t xml:space="preserve">   - felhalm.célú kötv.kibocs-ból szárm.tart.köv. évi törlesztése (4341)</t>
  </si>
  <si>
    <t xml:space="preserve">           - h. lej.köv.-ből mérlegfn köv egy éven belül s. részlet</t>
  </si>
  <si>
    <t xml:space="preserve">II. Követelések összesen  </t>
  </si>
  <si>
    <t xml:space="preserve">   - műk.célú kötv.kib.szárm.tart.köv.évi törlesztése (43412-ből)</t>
  </si>
  <si>
    <t xml:space="preserve">   - beruházási, fejl-i hitelek köv.évi törlesztése (4331-ből)</t>
  </si>
  <si>
    <t>1. Egyéb részesedés (2951., 298-ból)</t>
  </si>
  <si>
    <t xml:space="preserve">   - műk.célú hosszú lejáratú hitelek köv.évi törlesztése (431,432)</t>
  </si>
  <si>
    <t>2. Forgatási célú hitelviszonyt megtestesítő értékpapírok</t>
  </si>
  <si>
    <t xml:space="preserve">   - egyéb hosszú lejár.köt.köv.évi törlesztése (438-ból)</t>
  </si>
  <si>
    <t xml:space="preserve"> III. Értékpapírok összesen     </t>
  </si>
  <si>
    <t xml:space="preserve">   - tárgyévi költségvetést terhelő rövid lejáratú kötelezettségek (4499)</t>
  </si>
  <si>
    <t xml:space="preserve">   - tárgyévet követő évet terhelő egyéb rövid lej. köt. (4499-ből)</t>
  </si>
  <si>
    <t xml:space="preserve">   - egyéb különféle kötelezettségek (4499)</t>
  </si>
  <si>
    <t>1. Pénztárak, csekkek, betétkönyvek (33.)</t>
  </si>
  <si>
    <t>II. Rövid lejáratú kötelezettségek összesen</t>
  </si>
  <si>
    <t>2. Költségvetési bankszámlák (34.)</t>
  </si>
  <si>
    <t xml:space="preserve">3. Elszámolási számlák (35.) </t>
  </si>
  <si>
    <t>1. Költségvetési passzív függő elszámolások (481.)</t>
  </si>
  <si>
    <t>4. Idegen pénzeszközök (36.)</t>
  </si>
  <si>
    <t>2. Költségvetési passzív átfutó elszámolások (482., 487.)</t>
  </si>
  <si>
    <t xml:space="preserve">IV. Pénzeszközök összesen      </t>
  </si>
  <si>
    <t>3. Költségvetési passzív kiegyenlítő elszámolások (483-484.)</t>
  </si>
  <si>
    <t>4. Költségvetésen kívüli passzív pénzügyi elszámolások (488)</t>
  </si>
  <si>
    <t>1. Költségvetési aktív függő elszámolások (391.)</t>
  </si>
  <si>
    <t>Ebből:   - Költségvetésen kívüli letéti elszámolások  (488-ból)</t>
  </si>
  <si>
    <t>2. Költségvetési aktív átfutó elszámolások (392., 395., 396., 398.)</t>
  </si>
  <si>
    <t xml:space="preserve">             - Nemzetközi támogatási programok deviza elszámolása</t>
  </si>
  <si>
    <t>3. Költségvetési aktív kiegyenlítő elszámolások (394.)</t>
  </si>
  <si>
    <t xml:space="preserve">III. Egyéb passzív pénzügyi elszámolások összesen   </t>
  </si>
  <si>
    <t>4. Költségvetésen kívüli aktív pénzügyi elszámolások (399.)</t>
  </si>
  <si>
    <t>V. Egyéb aktív pénzügyi elszámolások összesen</t>
  </si>
  <si>
    <t xml:space="preserve">F) KÖTELEZETTSÉGEK ÖSSZESEN </t>
  </si>
  <si>
    <t>B) FORGÓESZKÖZÖK ÖSSZESEN</t>
  </si>
  <si>
    <t xml:space="preserve">ESZKÖZÖK ÖSSZESEN </t>
  </si>
  <si>
    <t>FORRÁSOK ÖSSZESEN</t>
  </si>
  <si>
    <t>VI. fejezet: Hitelek, támogatási kölcsönök                                                            igénybevétele és visszatérülése</t>
  </si>
  <si>
    <t>VII. fejezet: Átengedett központi adók</t>
  </si>
  <si>
    <t>Lakossági települési folyékony hulladék ártalmatlanításának támogatása 100 %-a</t>
  </si>
  <si>
    <t>Helyi önkormányzati hivatásos tűzoltóságok támogatása 100 %-a</t>
  </si>
  <si>
    <t>Vállalkozási tevékenység eredményének visszaforgatása alaptevékenységre</t>
  </si>
  <si>
    <t>Mobilitástól-"Tisztán a drogügyért Egerben" pályázathoz</t>
  </si>
  <si>
    <t>TRFC-Eger város és kistérségének tematikus turisztikai kiadványához</t>
  </si>
  <si>
    <t>Mobilitástól-Városi Diákönkormányzat-Önkormányzat Érdekegyeztetés programra</t>
  </si>
  <si>
    <t>Érettségi és szakmai vizsgák lebonyolításának támogatása</t>
  </si>
  <si>
    <t>Önkormányzati költségvetési szervek vállalkozási eredmény igénybevétele</t>
  </si>
  <si>
    <t>VIII. fejezet: Központi költségvetési támogatás</t>
  </si>
  <si>
    <t>Pedagógus szakvizsga, továbbképzés felkészülés támogatása</t>
  </si>
  <si>
    <t>Szociális továbbképzés és szakvizsga támogatása</t>
  </si>
  <si>
    <t>Hangtechnikai eszközök bérleti díja</t>
  </si>
  <si>
    <t>IX. fejezet: Előző évi pénzmaradvány</t>
  </si>
  <si>
    <t>IX. fejezet összesen:</t>
  </si>
  <si>
    <t>Művészetek Háza KHT szolgáltatás</t>
  </si>
  <si>
    <t xml:space="preserve">Fedett uszoda beruházáshoz kapcsolódó hitel törlesztése </t>
  </si>
  <si>
    <t>Fedett uszoda beruházáshoz kapcsolódó hitel kamata</t>
  </si>
  <si>
    <t>Egyéb fejlesztési célú hitel kamata</t>
  </si>
  <si>
    <t>Érettségi és szakmai vizsgadíjak céltartaléka</t>
  </si>
  <si>
    <t>Utólagos rákötés magánerős közmű-beruházásokra</t>
  </si>
  <si>
    <t>Közterületfelügyeleti bírság</t>
  </si>
  <si>
    <t>Készletértékesítés</t>
  </si>
  <si>
    <t>Urnahely, sírhely</t>
  </si>
  <si>
    <t>Esküvő, névadó</t>
  </si>
  <si>
    <t>Földhaszonbérlet</t>
  </si>
  <si>
    <t>Egyéb bevétel</t>
  </si>
  <si>
    <t>Kamatbevételek</t>
  </si>
  <si>
    <t>Illetékbevételek</t>
  </si>
  <si>
    <t>Helyi adók</t>
  </si>
  <si>
    <t>Építményadó</t>
  </si>
  <si>
    <t>Pedagógus díszoklevél elismerése</t>
  </si>
  <si>
    <t>Közalkalmazottak és köztisztviselők foglalkozás-egészségügyi ellátása</t>
  </si>
  <si>
    <t>Kiemelt előirányzat neve</t>
  </si>
  <si>
    <t>Eger Megyei  Jogú Város Önkormányzata</t>
  </si>
  <si>
    <t>Cím-szám</t>
  </si>
  <si>
    <t>Előirány-zati csoport-szám</t>
  </si>
  <si>
    <t>Kiemelt előirány-zati           szám</t>
  </si>
  <si>
    <t>Előirány- zati csoport- szám</t>
  </si>
  <si>
    <t>Kiemelt előirány-zati             szám</t>
  </si>
  <si>
    <t xml:space="preserve">Támogatásértékű működési bevétel </t>
  </si>
  <si>
    <t>Felhalmozási és tőke jellegű bevétel</t>
  </si>
  <si>
    <t>Kisdiák Tanács működése</t>
  </si>
  <si>
    <t>Imókői táborban történő táboroztatás</t>
  </si>
  <si>
    <t>Kommunális adó</t>
  </si>
  <si>
    <t>Idegenforgalmi adó</t>
  </si>
  <si>
    <t>Iparűzési adó</t>
  </si>
  <si>
    <t>Telekadó</t>
  </si>
  <si>
    <t>Pincebérlet</t>
  </si>
  <si>
    <t>Egyéb helyiségek bérleti díja</t>
  </si>
  <si>
    <t>Lakástámogatás visszatérülés</t>
  </si>
  <si>
    <t>Parkolóból származó bevétel</t>
  </si>
  <si>
    <t>Egyéb sajátos bevétel</t>
  </si>
  <si>
    <t>Önkormányzat sajátos felhalmozási és tőke bevételei</t>
  </si>
  <si>
    <t>Önkormányzati lakások értékesítése</t>
  </si>
  <si>
    <t>Tárgyi eszközök, immateriális javak értékesítése</t>
  </si>
  <si>
    <t>II. fejezet összesen:</t>
  </si>
  <si>
    <t>III. fejezet összesen:</t>
  </si>
  <si>
    <t>Normatív állami hozzájárulás</t>
  </si>
  <si>
    <t>IV. fejezet összesen:</t>
  </si>
  <si>
    <t>V. fejezet összesen:</t>
  </si>
  <si>
    <t>Hitelfelvétel</t>
  </si>
  <si>
    <t>VI. fejezet összesen:</t>
  </si>
  <si>
    <t>VIII. fejezet összesen:</t>
  </si>
  <si>
    <t>BEVÉTELEK ÖSSZESEN:</t>
  </si>
  <si>
    <t>Megnevezés</t>
  </si>
  <si>
    <t>Önkormányzati költségvetési szervek működési költségvetés</t>
  </si>
  <si>
    <t>Önkormányzati költségvetési szervek felújítás</t>
  </si>
  <si>
    <t>Jogcím-szám</t>
  </si>
  <si>
    <t>Önkormányzati költségvetési szervek beruházási kiadások</t>
  </si>
  <si>
    <t>Illetékek</t>
  </si>
  <si>
    <t>Polgármesteri Hivatal önkormányzat felhalmozási és tőke bevételei</t>
  </si>
  <si>
    <t>Polgármesteri Hivatal tárgyi eszközök, immateriális javak értékesítése</t>
  </si>
  <si>
    <t>Polgármesteri Hivatal vagyonnal kapcsolatos kiadásai</t>
  </si>
  <si>
    <t>Polgármesteri Hivatal saját bevételek összesen:</t>
  </si>
  <si>
    <t>Saját bevételek összesen:</t>
  </si>
  <si>
    <t>Körzeti Alap</t>
  </si>
  <si>
    <t>Agria-Komplexum Kft által működtetett ingatlanok beruházása</t>
  </si>
  <si>
    <t>Tanulók tankönyvvásárlás támogatása</t>
  </si>
  <si>
    <t>és egyéb rendezvények támogatása (Polgármester)</t>
  </si>
  <si>
    <t>Előző évek pénzmaradványa</t>
  </si>
  <si>
    <t>Telekeladás (Nagylapos nélkül)</t>
  </si>
  <si>
    <t>Nagylapos telekeladás</t>
  </si>
  <si>
    <t>Oktatási intézmények tanulmányi, szakmai versenyek</t>
  </si>
  <si>
    <t>támogatása (Oktatási Bizottság)</t>
  </si>
  <si>
    <t>Egyéb mezőgazdasági feladatokkal összefüggő kiadások</t>
  </si>
  <si>
    <t>Eger Ünnepe rendezvény</t>
  </si>
  <si>
    <t>Minőségfejlesztési feladatok (Közoktatás)</t>
  </si>
  <si>
    <t>Hátrányos helyzetű, sajátos nevelési igényű és magántanulók</t>
  </si>
  <si>
    <t>felzárkóztatását segítő foglalkozás</t>
  </si>
  <si>
    <t>Államháztartási céltartalék (Költségvetési törvény által előírt)</t>
  </si>
  <si>
    <t>Hátrányos helyzetű, sajátos nevelési igényű, valamint magántanulók felzárkóztatását segítő foglalkoztatás tartaléka</t>
  </si>
  <si>
    <t>Személyi jellegű kiadások</t>
  </si>
  <si>
    <t>Dologi  jellegű kiadások</t>
  </si>
  <si>
    <t>Nestal Eger Kft - törzstőke befizetés</t>
  </si>
  <si>
    <t>Egyéb felhalmozási célú támogatások, kiadások</t>
  </si>
  <si>
    <t>Pénzügyi befektetések kiadásai (301. címszám) összesen:</t>
  </si>
  <si>
    <t>Malomárok u. 8. társasházból-iparosított technológiával épült épületek felújításához önerő (2004. évi pályázat)</t>
  </si>
  <si>
    <t>Malom u. 3-9. társasházból-iparosított technológiával épült épületek felújításához önerő (2004. évi pályázat)</t>
  </si>
  <si>
    <t>Lakossági hozzájárulások pince és partfal megerősítésében</t>
  </si>
  <si>
    <t>Eger Város Környezeti Kultúrájáért alapítványtól " A Nagy Könyv" szobor készítéséhez támogatás</t>
  </si>
  <si>
    <t>Árfolyam nyereség bevétele</t>
  </si>
  <si>
    <t>Miniszterelnöki Hivataltól- "Május Európában" pályázatra</t>
  </si>
  <si>
    <t>Nemzeti Sporthivataltól-Sportfeladatok ellátására</t>
  </si>
  <si>
    <t>Nemzeti Sporthivataltól-"Tárt kapus létesítmények" akcióra támogatás</t>
  </si>
  <si>
    <t>Heves Megyei Közigazgatási Hivataltól-augusztus 20-i ünnepség lebonyolítására</t>
  </si>
  <si>
    <t>Magyar Turisztikai Hivataltól-"5. Egri Borszalon" pályázatra</t>
  </si>
  <si>
    <t>BM Központi Adatfeldolgozó és Nyilvántartó Hivataltól Okmányirodák ügyfélkapu regisztrációs eljárásához támogatás</t>
  </si>
  <si>
    <t>Egri Kistérség Többcélú Társulásától-Közoktatási kiegészítő támogatás</t>
  </si>
  <si>
    <t>Mobilitástól-"Regionális drogellenes nap" program támogatása</t>
  </si>
  <si>
    <t>Mobilitástól-"Diákélet részletekben" programhoz</t>
  </si>
  <si>
    <t>TRFC-Egert és kistérségét bemutató elektronikus kiadvány népszerűsítése, piacra tétele projekthez</t>
  </si>
  <si>
    <t>TRFC-Eger város marketing eszközei projektre</t>
  </si>
  <si>
    <t>TRFC-Eger turisztikai értékeinek bemutatása projekthez</t>
  </si>
  <si>
    <t>Mobilitástól-Egri Kisdiák Tanács közösségépítő táborára</t>
  </si>
  <si>
    <t>GVOP-Komplex elektronikus közigazgatási rendszer kialakítása Eger kistérségben pályázatra</t>
  </si>
  <si>
    <t>Mobilitástól-Diák önkormányzati vezetőképző táborra</t>
  </si>
  <si>
    <t>OLÉH-tól Malomárok 38-44. társasház rekonstrukciójához</t>
  </si>
  <si>
    <t>OLÉH-tól Malomárok 8. társasház rekonstrukciójához</t>
  </si>
  <si>
    <t>OLÉH-tól Malom 3-9. társasház rekonstrukciójához</t>
  </si>
  <si>
    <t>Szakmai és informatikai fejlesztési feladatok</t>
  </si>
  <si>
    <t xml:space="preserve">Helyi önkormányzati tűzoltóságok túlszolgálati díjára </t>
  </si>
  <si>
    <t>Vis maior tartalékaiból támogatás</t>
  </si>
  <si>
    <t>Tűzoltóság árvízi védekezés többletkiadásához</t>
  </si>
  <si>
    <t>Egyéb központi támogatás</t>
  </si>
  <si>
    <t>Szociális nyári gyermekétkeztetés támogatása</t>
  </si>
  <si>
    <t>Közbiztonság javításával összefüggő tartalék</t>
  </si>
  <si>
    <t>Egyéb visszafizetésekhez kapcsolódó jogtalan igénybevételi kamat</t>
  </si>
  <si>
    <t>Jövedelemkülönbség mérséklésének elszámolásából</t>
  </si>
  <si>
    <t>Cifrakapu út 144. társasház (2005. évi)</t>
  </si>
  <si>
    <t xml:space="preserve">Global Endeavour Fund Ltd-től Gazdasági társaság alapítására </t>
  </si>
  <si>
    <t>Működési kiadások (1-90 címszám) összesen:</t>
  </si>
  <si>
    <t>Környezetvédelmi Minisztériumtól-Eger belterületi csapadékvíz elvezetési koncepció készítéséhez</t>
  </si>
  <si>
    <t>Vis maior tartalék</t>
  </si>
  <si>
    <t>EVAT Zrt-nek Orthofoto készítéséhez támogatás</t>
  </si>
  <si>
    <t>Hulladékgazdálkodási Társulás felhalmozási kiadásai</t>
  </si>
  <si>
    <t>Polgármesteri Hivatal pénzügyi befektetések kiadásai</t>
  </si>
  <si>
    <t>Polgármesteri Hivatal nagyberuházások kiadásai</t>
  </si>
  <si>
    <t>Gyermeklánc Óvoda</t>
  </si>
  <si>
    <t>Közlekedési igazgatási feladadtokkal összefüggő bevétel</t>
  </si>
  <si>
    <t>Egyéb saját bevétel</t>
  </si>
  <si>
    <t>ÁFA bevételek,- visszatérülés</t>
  </si>
  <si>
    <t>Értékesített tárgyi eszközök és immateriális javak ÁFA-ja</t>
  </si>
  <si>
    <t>Intézményi működési bevételek (1-4 címszám) összesen:</t>
  </si>
  <si>
    <t>Működési célú pénzeszközátvétel államháztartáson kívülről</t>
  </si>
  <si>
    <t>Normatív állami támogatás pótfelmérése miatt</t>
  </si>
  <si>
    <t>Működési célú pénzeszközátvétel (5 címszám) összesen:</t>
  </si>
  <si>
    <t>Helyi adók bevétele (7 címszám) összesen:</t>
  </si>
  <si>
    <t>Önkormányzat egyéb sajátos működési  bevételei</t>
  </si>
  <si>
    <t>Fapótlás céljára történt befizetés</t>
  </si>
  <si>
    <t>Gyógy- és termálvíz hasznosítás</t>
  </si>
  <si>
    <t>Államkötvény lejárat miatti visszaváltása</t>
  </si>
  <si>
    <t>Önkormányzati sajátos működési bevételek (8-12 címszám) összesen:</t>
  </si>
  <si>
    <t>V. fejezet: Támogatásértékű bevételek</t>
  </si>
  <si>
    <t xml:space="preserve">Tourinform Idegenforgalmi Információs Iroda működtetéséhez                                        </t>
  </si>
  <si>
    <t>Egerszalóki Önkormányzattól az Eger-Egerszalóki  közötti összekötő útra</t>
  </si>
  <si>
    <t xml:space="preserve">     Illetékbevételek  (6. címszám) összesen:</t>
  </si>
  <si>
    <t>Felhalmozási célú pénzeszközátvétel államháztartáson kívülről</t>
  </si>
  <si>
    <t>Déli iparterület szennyvíz beruházáshoz közérdekű kötelezettségvállalás</t>
  </si>
  <si>
    <t xml:space="preserve">        Cím összesen:</t>
  </si>
  <si>
    <t>Művészetek Háza Kht-tól tagi kölcsön törlesztése</t>
  </si>
  <si>
    <t>Körjegyzőség működésével kapcsolatos feladatok 100 %-a</t>
  </si>
  <si>
    <t>Pénzbeli szociális juttatások 75 %-a</t>
  </si>
  <si>
    <t>Szociális és gyermekjóléti alapszolgáltatási feladatok 38,64 %-a</t>
  </si>
  <si>
    <t>Bentlakásos és átmeneti elhelyezést nyújtó intézményi ellátás 30,22 %-a</t>
  </si>
  <si>
    <t>Hajléktalanok átmeneti intézményei 20 %-a</t>
  </si>
  <si>
    <t>Háziorvosok és fogorvosok eszköztámogatása</t>
  </si>
  <si>
    <t>Knézich K. út-parkoló, járda felújítás</t>
  </si>
  <si>
    <t>Parkfelújítás</t>
  </si>
  <si>
    <t>Gyermekek napközbeni ellátása 15 %-a</t>
  </si>
  <si>
    <t>Luxusadó</t>
  </si>
  <si>
    <t>Hajléktalanok átmeneti intézményei 80 %-a</t>
  </si>
  <si>
    <t>Gyermekek napközbeni ellátása 85 %-a</t>
  </si>
  <si>
    <t>Egyéb hozzájárulások egyes közoktatási intézményeket fenntartó önkormányzatok feladatellátásához 100 %-a</t>
  </si>
  <si>
    <t>Farkasvölgy-árok belterületi vízrendezés</t>
  </si>
  <si>
    <t>Eszterlánc Óvoda</t>
  </si>
  <si>
    <t>Borút Egyesületi tagdíj</t>
  </si>
  <si>
    <t>Bormarketing, boros rendezvények</t>
  </si>
  <si>
    <t>Művészeti fesztiválok</t>
  </si>
  <si>
    <t>Történelmi játékok</t>
  </si>
  <si>
    <t>Kepes Centenárium</t>
  </si>
  <si>
    <t>XX. Akvarell Biennálé</t>
  </si>
  <si>
    <t>Egri Fesztivál Balett támogatása</t>
  </si>
  <si>
    <t>Parlagfű mentesítési program</t>
  </si>
  <si>
    <t xml:space="preserve"> Termál Kft támogatása az Uszoda működéséhez</t>
  </si>
  <si>
    <t>Közmunka program</t>
  </si>
  <si>
    <t>Megyei  Önkormányzatnak átadott pénzeszközök</t>
  </si>
  <si>
    <t>Térségi Integrált Szakképző Központ Kht. támogatása</t>
  </si>
  <si>
    <t>Agria Volán működési támogatása</t>
  </si>
  <si>
    <t>Beruházás</t>
  </si>
  <si>
    <t>Egyéb felhalmozási célú kiadások, támogatások</t>
  </si>
  <si>
    <t>Közbeszerzési eljárásokkal kapcsolatos kiadások</t>
  </si>
  <si>
    <t>Knézich Károly u. közlekedési felületek felújítása</t>
  </si>
  <si>
    <t>Nagyberuházások kiadásai (201 címszám) összesen:</t>
  </si>
  <si>
    <t>Rozália út út és csapadékcsatorna építés</t>
  </si>
  <si>
    <t>Harlekin Bábszínház átalakítása</t>
  </si>
  <si>
    <t>Szennyvízhálózat fejlesztés a déli iparterületen</t>
  </si>
  <si>
    <t>Ruszin Települési Kisebbségi Önkormányzat</t>
  </si>
  <si>
    <t>Vécsey-völgy úti vízgyűjtő terület felülvizsgálata, beruházás előkészítése</t>
  </si>
  <si>
    <t>Működési kiadások</t>
  </si>
  <si>
    <t>Tartalék</t>
  </si>
  <si>
    <t xml:space="preserve">V. fejezet: </t>
  </si>
  <si>
    <t>Felhalmozási célra átadott pénzeszközök és támogatásértékű kiadások</t>
  </si>
  <si>
    <t>Vízmű Rt támogatása</t>
  </si>
  <si>
    <t>Eger-Egerszalók összekötő út mellett szennyvízcsatorna építése</t>
  </si>
  <si>
    <t>Ivóvíz vezeték építése</t>
  </si>
  <si>
    <t>Eger- Ostoros összekötő út egri szakaszának felújítási munkáihoz</t>
  </si>
  <si>
    <t>Egészségügyi gépműszer beszerzés</t>
  </si>
  <si>
    <t>Országos Katasztrófavédelemnek tűzoltó gépjármű beszerzéshez saját erő</t>
  </si>
  <si>
    <t>Fejlesztési célú hitel törlesztés 2004. évi</t>
  </si>
  <si>
    <t>Panel Plusz hitel kamata</t>
  </si>
  <si>
    <t>Működési célú hitel kamata</t>
  </si>
  <si>
    <t>VI. fejezet: Hitelek, kölcsönök nyújtása és törlesztése</t>
  </si>
  <si>
    <t>Hitelkamat</t>
  </si>
  <si>
    <t>Iparosított technológiával épült lakóépületek korszerűsítésének tartaléka</t>
  </si>
  <si>
    <t>Knézich Károly u. út, parkoló és járda felújítás pályázati önerő</t>
  </si>
  <si>
    <t>ZF vizesárokkal kapcsolatos beruházás tartaléka</t>
  </si>
  <si>
    <t>ELSO vízrendezés</t>
  </si>
  <si>
    <t>Normatív állami hozzájárulás visszafizetése miatti tartalék</t>
  </si>
  <si>
    <t>Élelmezéssel összefüggő tartalék</t>
  </si>
  <si>
    <t>Nyitó pénzkészlet:</t>
  </si>
  <si>
    <t>Elmaradt 13. havi juttatás tartaléka</t>
  </si>
  <si>
    <t>Törökfürdő fejlesztésének tartaléka</t>
  </si>
  <si>
    <t>Szabálysértési bírság</t>
  </si>
  <si>
    <t>ÁFA visszatérülés</t>
  </si>
  <si>
    <t>Támogatásértékű felhalmozási bevétel</t>
  </si>
  <si>
    <t>Települési önkormányzatok feladatai 100 %-a</t>
  </si>
  <si>
    <t xml:space="preserve">Rozália u. útépítés </t>
  </si>
  <si>
    <t>Knézich Károly u. útfelületek felújítása</t>
  </si>
  <si>
    <t>Heves Megyei Önkormányzattól a Harlekin Bábszínházzal kapcsolatos beruházáshoz</t>
  </si>
  <si>
    <t>Ingatlancserével kapcsolatos kiadások</t>
  </si>
  <si>
    <t>Vármúzeum vizesblokk felújítása</t>
  </si>
  <si>
    <t xml:space="preserve">Heves Megyei Önkormányzatnak  </t>
  </si>
  <si>
    <t>Speciális célú támogatások</t>
  </si>
  <si>
    <t>PEA pályázatok</t>
  </si>
  <si>
    <t>Szent Miklós városrész rehabilitációja</t>
  </si>
  <si>
    <t>PHARE pályázathoz kapcsolódó egyéb fejlesztés</t>
  </si>
  <si>
    <t>Wigner Iskola közalapítványnak felújításhoz támogatás</t>
  </si>
  <si>
    <t>Környezetvédelmi Alap-Talajterhelési díjból</t>
  </si>
  <si>
    <t>Polgármesteri Hivatal intézményi működési bevételek átvett pénzeszköz nélkül</t>
  </si>
  <si>
    <t>Támogatásértékű működési bevétel</t>
  </si>
  <si>
    <t>Heves Megyei Tanulási Képességeket Vizsgáló Szakértői, Rehabilitációs Bizottság és Gyógypedagógiai Szolgáltató Központ működéséhez</t>
  </si>
  <si>
    <t>Polgármesteri Hivatal felhalmozási célú pénzeszközátvétel államháztartáson kívülről</t>
  </si>
  <si>
    <t>Polgármesteri Hivatal működési célú pénzeszközátvétel államháztartáson kívülről</t>
  </si>
  <si>
    <t xml:space="preserve">Játszóterek biztonsági felülvizsgálata </t>
  </si>
  <si>
    <t>Polgármesteri Hivatal önkormányzati sajátos működési bevételek</t>
  </si>
  <si>
    <t>Támogatásértékű bevételek összesen:</t>
  </si>
  <si>
    <t>Jövedelem differenciálódás miatti kiegészítés</t>
  </si>
  <si>
    <t>Kötbér, bírság, egyéb kártérítés</t>
  </si>
  <si>
    <t>Konszenzus Alapítványtól - normatíva elszámolásból visszafizetés</t>
  </si>
  <si>
    <t>Cigány Települési Kisebbségi Önkormányzat</t>
  </si>
  <si>
    <t>Egri Görög Települési Kisebbségi Önkormányzat</t>
  </si>
  <si>
    <t>Lengyel Települési Kisebbségi Önkormányzat</t>
  </si>
  <si>
    <t>Hirdetőoszlopok bérleti díja</t>
  </si>
  <si>
    <t>Tavaszi Fesztivál reklámpropaganda bevétel</t>
  </si>
  <si>
    <t>Bérlakások értékesítése elszámolási számla kamata</t>
  </si>
  <si>
    <t>EU-tól Nemzetközi Ifjúsági Tábor rendezésének</t>
  </si>
  <si>
    <t>Nem lakás célú helyiség bérleti jog átruházásából származó bevétel</t>
  </si>
  <si>
    <t>Mezőgazdasági földterület bérleti jog átruházásából származó bevétel</t>
  </si>
  <si>
    <t>Egészségügyi ingatlanok értékesítése</t>
  </si>
  <si>
    <t>Mezőgazdasági földértékesítés</t>
  </si>
  <si>
    <t>Gépek, berendezések, felszerelések értékesítése</t>
  </si>
  <si>
    <t>Pillér befektetési jegy visszaváltás</t>
  </si>
  <si>
    <t>2006. évi              módosított               előirányzat</t>
  </si>
  <si>
    <t>2006. évi              teljesítés</t>
  </si>
  <si>
    <t>2006. évi eredeti előirányzat</t>
  </si>
  <si>
    <t>2006. évi  módosított               előirányzat</t>
  </si>
  <si>
    <t>2006. évi               teljesítés</t>
  </si>
  <si>
    <t>Heves Megyei Önkormányzattól-Helyi kisebbségi és önkormányzati választáshoz</t>
  </si>
  <si>
    <t>Környezetvédelmi és Vízügyi Minisztériumtól építési és bontási hulladék kezelése KIOP pályázatra</t>
  </si>
  <si>
    <t>Malomárok u. 46-52. távfűtési alapvezetékhez nyújtott kölcsön törlesztés</t>
  </si>
  <si>
    <t>Önkormányzati költségvetési szervek felhalmozási és tőke jellegű bevétel</t>
  </si>
  <si>
    <t>Pénzforgalom nélküli bevétel (-):</t>
  </si>
  <si>
    <t>Korrigált nyitó pénzkészlet:</t>
  </si>
  <si>
    <t>Bevételek (+):</t>
  </si>
  <si>
    <t>Kiadások (-):</t>
  </si>
  <si>
    <t>Lakossági víz- és csatornaszolgáltatás támogatása</t>
  </si>
  <si>
    <t>Könyvtári és közművelődési érdekeltségnövelő támogatás</t>
  </si>
  <si>
    <t>Helyi közforgalmú közlekedés normatív támogatása</t>
  </si>
  <si>
    <t>Függő, átfutó, kiegyenlítő bevételek</t>
  </si>
  <si>
    <t>Intézményektől a pénzmaradvány elvonása</t>
  </si>
  <si>
    <t>Hitelek, kölcsönök nyújtása és törlesztése</t>
  </si>
  <si>
    <r>
      <t xml:space="preserve">       </t>
    </r>
    <r>
      <rPr>
        <b/>
        <sz val="11"/>
        <color indexed="63"/>
        <rFont val="Times New Roman CE"/>
        <family val="0"/>
      </rPr>
      <t xml:space="preserve"> Bartakovics Béla Művelődési Központ működéséhez</t>
    </r>
  </si>
  <si>
    <t>Kiemelkedő sportolók tanulmányi támogatása</t>
  </si>
  <si>
    <t>Működési célú pénzeszközátvétel államháztartáson kivülről</t>
  </si>
  <si>
    <t xml:space="preserve">Működési célú pénzeszközátvétel államháztartáson kívülről </t>
  </si>
  <si>
    <r>
      <t>Támogatásértékű működési bevétel az</t>
    </r>
    <r>
      <rPr>
        <sz val="10"/>
        <color indexed="16"/>
        <rFont val="Times New Roman CE"/>
        <family val="0"/>
      </rPr>
      <t xml:space="preserve"> Egészségbiztosítási Pénztártól</t>
    </r>
  </si>
  <si>
    <r>
      <t xml:space="preserve">Támogatásértékű működési bevétel </t>
    </r>
    <r>
      <rPr>
        <sz val="10"/>
        <color indexed="16"/>
        <rFont val="Times New Roman CE"/>
        <family val="0"/>
      </rPr>
      <t>az Egészségbiztosítási Pénztártól</t>
    </r>
  </si>
  <si>
    <t>Önkormányzati költségvetési szervek                                működési célú pénzeszközátvétel államháztartáson kívülről</t>
  </si>
  <si>
    <t>Önkormányzati költségvetési szervek                           támogatásértékű felhalmozási bevétel</t>
  </si>
  <si>
    <t>Önkormányzati költségvetési szervek támogatásértékű működési bevétel</t>
  </si>
  <si>
    <t>Támogatásértékű müködési bevétel</t>
  </si>
  <si>
    <t>Önkormányzati költségvetési szervek támogatásértékű működési bevétele  az EP-től</t>
  </si>
  <si>
    <t>Önkormányzati költségvetési szervek felhalmozási célú pénzeszközátvétel államháztartáson kívülről</t>
  </si>
  <si>
    <t>Támogatásértékű működési betével</t>
  </si>
  <si>
    <t>Hatósági jogkörhöz köthető működési bevételek</t>
  </si>
  <si>
    <t>Ostoros Község Önkormányzatától, kiegészítés a tagiskola működéséhez</t>
  </si>
  <si>
    <t>Szociális és gyermekjóléti alapszolgáltatási feladatok 61,36 %-a</t>
  </si>
  <si>
    <t>Bentlakásos és átmeneti elhelyezést nyújtó intézményi ellátás 69,78 %-a</t>
  </si>
  <si>
    <t>Egri Kistérség Többcélú Társulástól logopédiai feladatokra</t>
  </si>
  <si>
    <t>Uszoda használat egyesületi és intézményi támogatása</t>
  </si>
  <si>
    <t>Dologi jellegű kiadások</t>
  </si>
  <si>
    <t>Egri Kistérségi Többcélú Társulása  támogatása</t>
  </si>
  <si>
    <t xml:space="preserve">Ostorosi Önkormányzatnak étkezési feladatok ellátásához </t>
  </si>
  <si>
    <t>Csillagfény Óvoda</t>
  </si>
  <si>
    <t>Vállalkozási eredmény igénybevétele</t>
  </si>
  <si>
    <t>normatíva átadása</t>
  </si>
  <si>
    <t>Egri Polgárőrség támogatása</t>
  </si>
  <si>
    <t>EGAL Klub támogatásai</t>
  </si>
  <si>
    <t>Menház u. járdaépítés és közvilágítás bővítés</t>
  </si>
  <si>
    <t>Hiteltörlesztések</t>
  </si>
  <si>
    <t>Széchenyi u. 78. és Sertekapu u. 38. hasznosításából tartalékképzés</t>
  </si>
  <si>
    <t>Dr. Kemény Ferenc Általános Iskola Ostorosi  tagiskolájával összefüggő tartalék</t>
  </si>
  <si>
    <t>Művészeti produkciók támogatása</t>
  </si>
  <si>
    <t>Helyi kisebbségi önkormányzatok működési költségvetése</t>
  </si>
  <si>
    <t>Ellátottak pénzbeni juttatásai</t>
  </si>
  <si>
    <t>Pénzmaradvány</t>
  </si>
  <si>
    <t xml:space="preserve">         Pénzmaradvány</t>
  </si>
  <si>
    <t>Városháza belső felújítás</t>
  </si>
  <si>
    <t>Érsekkert parkfelújítás</t>
  </si>
  <si>
    <t>Lenkey sírhely felújítás</t>
  </si>
  <si>
    <t>Eger-Egerszalók közötti összekötő út</t>
  </si>
  <si>
    <t>ROP pályázat</t>
  </si>
  <si>
    <t>4. sz. melléklet a 21/2007. (IV. 27.) sz. rendelethez</t>
  </si>
  <si>
    <t>Forintban</t>
  </si>
  <si>
    <t>Sor-szám</t>
  </si>
  <si>
    <t>Fajlagos mérték                       Ft-ban</t>
  </si>
  <si>
    <t>Mutató-                        szám</t>
  </si>
  <si>
    <t>Tényleges mutató-szám</t>
  </si>
  <si>
    <t>Önkormányzatot megillető normatív állami hozzájárulás</t>
  </si>
  <si>
    <t>Mutató-szám eltérés                    (6)-(4)=(8)</t>
  </si>
  <si>
    <t>Normatív állami hozzájárulás eltérés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</si>
  <si>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</si>
  <si>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</si>
  <si>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</si>
  <si>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</si>
  <si>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</si>
  <si>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</si>
  <si>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</si>
  <si>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</si>
  <si>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</si>
  <si>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1.</t>
  </si>
  <si>
    <t>Települési önkormányzatok feladatai (Ft/fő)</t>
  </si>
  <si>
    <t>2.</t>
  </si>
  <si>
    <t>2/a.</t>
  </si>
  <si>
    <t>Alaphozzájárulás (Ft/ körzetközpont)</t>
  </si>
  <si>
    <t>2/b.</t>
  </si>
  <si>
    <t>Okmányirodák működéséhez ( Ft/ ügyiratszám)</t>
  </si>
  <si>
    <t>2/c.</t>
  </si>
  <si>
    <t>Gyámügyi körzetre (Ft/fő)</t>
  </si>
  <si>
    <t>2/d.</t>
  </si>
  <si>
    <t>Építésügyi körzetre (Ft/fő)</t>
  </si>
  <si>
    <t>Körzeti igazgatási feladatok összesen:</t>
  </si>
  <si>
    <t>3.</t>
  </si>
  <si>
    <t>Körjegyzőség működése- alaphozzájárulás  (Ft/körjegyzőség/hó)</t>
  </si>
  <si>
    <t>4.</t>
  </si>
  <si>
    <t>Lakott külterülettel kapcsolatos feladatok (Ft/fő)</t>
  </si>
  <si>
    <t>5.</t>
  </si>
  <si>
    <t>Lakossági települési folyékony hulladék ártlmatlanítása (Ft/M3)</t>
  </si>
  <si>
    <t>6.</t>
  </si>
  <si>
    <t>Üdülőhelyi feladatok (Ft/idegenforgalmi adó)</t>
  </si>
  <si>
    <t>7.</t>
  </si>
  <si>
    <t>Pénzbeli  szociális juttatások (Ft/fő)</t>
  </si>
  <si>
    <t>8.</t>
  </si>
  <si>
    <t>Lakáshozjutás  feladatai (Ft/fő)</t>
  </si>
  <si>
    <t>9.</t>
  </si>
  <si>
    <t>Szociális és gyermekjóléti alapszolgáltatás feladatai</t>
  </si>
  <si>
    <t>9/a.</t>
  </si>
  <si>
    <t>Szociális és gyermekjóléti alapszolgáltatások általános feladatai (Ft/lakos)</t>
  </si>
  <si>
    <t>9/b.</t>
  </si>
  <si>
    <t>Szociális étkeztetés (Ft/ellátott)</t>
  </si>
  <si>
    <t>9/c.</t>
  </si>
  <si>
    <t>Házi segítségnyújtás (Ft/számított ellátott)</t>
  </si>
  <si>
    <t>9/d.</t>
  </si>
  <si>
    <t>Támogató szolgálatok működtetése (Ft/működési hó)</t>
  </si>
  <si>
    <t>9/e.</t>
  </si>
  <si>
    <t>Utcai szociális munka (Ft/működési hó)</t>
  </si>
  <si>
    <t>9/f.</t>
  </si>
  <si>
    <t>Jelzőrendszeres házi segítségnyújtás (Ft/ellátott)</t>
  </si>
  <si>
    <t>9/g.</t>
  </si>
  <si>
    <t>Időskorúak,pszichiátriai és szenvedélybetegek, hajléktalanok nappali ellátása (Ft/ellátott)</t>
  </si>
  <si>
    <t>9/h.</t>
  </si>
  <si>
    <t>Fogyatékos személyek nappali ellátása (Ft/ellátott)</t>
  </si>
  <si>
    <t>9/i.</t>
  </si>
  <si>
    <t>Gyermekjóléti központ  (Ft/működési hó)</t>
  </si>
  <si>
    <t>Szociális és gyermekjóléti alapszolgáltatás feladatai összesen:</t>
  </si>
  <si>
    <t>10.</t>
  </si>
  <si>
    <t>Szociális és gyermekvédelmi bentlakásos és átmenti elhelyezés</t>
  </si>
  <si>
    <t>10/a.</t>
  </si>
  <si>
    <t>Fokozott ápolást, gondozást igénylő ellátás (Ft/fő)</t>
  </si>
  <si>
    <t>10/b.</t>
  </si>
  <si>
    <t>Átlagos ápolást, gondozást igénylő  ellátás (Ft/fő)</t>
  </si>
  <si>
    <t>10/c.</t>
  </si>
  <si>
    <t>Emelt színvonalú bentlakásos ellátás (Ft/fő)</t>
  </si>
  <si>
    <t>Szociális és gyermekvédelmi bentlakásos és átmenti elhelyezés összesen:</t>
  </si>
  <si>
    <t>11.</t>
  </si>
  <si>
    <t>Hajléktalanok átmeneti intézményei (Ft/férőhely)</t>
  </si>
  <si>
    <t>12.</t>
  </si>
  <si>
    <t>Gyermekek napközbeni ellátása</t>
  </si>
  <si>
    <t>12/a.</t>
  </si>
  <si>
    <t>Bölcsődei ellátás (Ft/ellátott)</t>
  </si>
  <si>
    <t>12/b.</t>
  </si>
  <si>
    <t>Ingyenes intézményi étkezés (Ft/ellátott)</t>
  </si>
  <si>
    <t>13.</t>
  </si>
  <si>
    <t>Óvodai nevelés:</t>
  </si>
  <si>
    <t>14.</t>
  </si>
  <si>
    <t>Iskolai oktatás</t>
  </si>
  <si>
    <t>14/a.</t>
  </si>
  <si>
    <t>Iskolai oktatás 1-4.évfolyamon (Ft/tanuló)</t>
  </si>
  <si>
    <t>14/b.</t>
  </si>
  <si>
    <t>Iskolai oktatás 5-8. évfolyam (Ft/tanuló)</t>
  </si>
  <si>
    <t>14/c.</t>
  </si>
  <si>
    <t>Iskolai oktatás 9-13.évfolyamokon (Ft/tanuló)</t>
  </si>
  <si>
    <t>14/d.</t>
  </si>
  <si>
    <t>Arany János  Tehetséggondozó Program  (Ft/tanuló)</t>
  </si>
  <si>
    <t>14/e.</t>
  </si>
  <si>
    <t>Iskolai szakképzés( szakmai elméleti képzés) (Ft/tanuló)</t>
  </si>
  <si>
    <t>14/f.</t>
  </si>
  <si>
    <t>Iskolai szakképzés (szakmai gyakorlati képzés)  közbenső képzés (Ft/tanuló)</t>
  </si>
  <si>
    <t>14/g.</t>
  </si>
  <si>
    <t>Iskolai szakképzés (szakmai gyakorlati képzés) első évf. képzés (Ft/tanuló)</t>
  </si>
  <si>
    <t>14/h.</t>
  </si>
  <si>
    <t>Iskolai szakképzés (szakmai gyakorlati képzés) 2004/2005. Záró évf. képz. (Ft/tanuló)</t>
  </si>
  <si>
    <t>14/i.</t>
  </si>
  <si>
    <t>Iskolai szakképzés (szakmai gyakorlati képzés) tanulói szerz.nem önk.tanműhelyben  (Ft/tanuló)</t>
  </si>
  <si>
    <t>Iskolai oktatás összesen:</t>
  </si>
  <si>
    <t>15.</t>
  </si>
  <si>
    <t>Különleges gondozás keretében nyújtott ellátás</t>
  </si>
  <si>
    <t>15/a.</t>
  </si>
  <si>
    <t>15/b.</t>
  </si>
  <si>
    <t>15/c.</t>
  </si>
  <si>
    <t>15/d.</t>
  </si>
  <si>
    <t>15/e.</t>
  </si>
  <si>
    <t>Korai fejlesztés gondozás</t>
  </si>
  <si>
    <t>Különleges gondozás keretében nyújtott ellátás összesen:</t>
  </si>
  <si>
    <t>16.</t>
  </si>
  <si>
    <t>Alapfokú művészetoktatás</t>
  </si>
  <si>
    <t>16/a.</t>
  </si>
  <si>
    <t>Zeneművészeti ág (Ft/fő)</t>
  </si>
  <si>
    <t>16/b.</t>
  </si>
  <si>
    <t>Képző- és iparművészeti, táncművészeti, szín-és bábművészeti ág (Ft/fő)</t>
  </si>
  <si>
    <t>Alapfokú művészetoktatás összesen:</t>
  </si>
  <si>
    <t>17.</t>
  </si>
  <si>
    <t>Kollégiumok közoktatási feladatai</t>
  </si>
  <si>
    <t>17/a.</t>
  </si>
  <si>
    <t>Kollégiumi, externátusi nevelés, ellátás (Ft/fő)</t>
  </si>
  <si>
    <t>17/b.</t>
  </si>
  <si>
    <t>Arany J. Tehetséggondozó Program keretében (Ft/fő)</t>
  </si>
  <si>
    <t>18.</t>
  </si>
  <si>
    <t>Hozzájárulások egyéb közoktatási szakmai feladatokhoz</t>
  </si>
  <si>
    <t>18/a.</t>
  </si>
  <si>
    <t>Általános iskolai napközi vagy tanulószobai fogl.  (Ft/tanuló)</t>
  </si>
  <si>
    <t>18/b.</t>
  </si>
  <si>
    <t>Általános iskolai napközis foglalkozás iskolaotthonos okt. 1-4 évfolyam (Ft/tan.)</t>
  </si>
  <si>
    <t>18/c.</t>
  </si>
  <si>
    <t xml:space="preserve">Különleges helyzetben lévő gyermek, tanuló támogatása  (FT/gyermek,tanuló) 2004/2005.évet megelőzően indított felesztő,felzárkóztató oktatás </t>
  </si>
  <si>
    <t>18/d.</t>
  </si>
  <si>
    <t>Különleges helyzetben lévő gyermek, tanuló támogatása 2004/2005 tanévtől indított fejlesztő,felzárkóztató oktatás (Ft/gyermek,tanuló)</t>
  </si>
  <si>
    <t>18/e.</t>
  </si>
  <si>
    <t>Két tanítási nyelvű oktatás (Ft/gyermek,tanuló)</t>
  </si>
  <si>
    <t>18/f.</t>
  </si>
  <si>
    <t>Nyelvi felkészítő évfolyamok Ft/fő)</t>
  </si>
  <si>
    <t>18/g.</t>
  </si>
  <si>
    <t>Hozzájárulás pedagógiai szakmai szolgáltatások igénybevételéhez (Ft/fő)</t>
  </si>
  <si>
    <t>Hozzájárulások egyéb közoktatási szakmai  feladatokhoz összesen:</t>
  </si>
  <si>
    <t>19.</t>
  </si>
  <si>
    <t>Egyéb hozzájárulások egyes közoktatási intézményeket fenntartó önk. feladatellátásához</t>
  </si>
  <si>
    <t>19/a.</t>
  </si>
  <si>
    <t>Óvodába, ált. iskolába bejáró gyermek, tanulók ellátása (Ft/gyermek,tanuló)</t>
  </si>
  <si>
    <t>19/b.</t>
  </si>
  <si>
    <t>Intézményi társ.óvodába, ált. iskolába járó gyermek, tanulók (Ft/gyermek,tanuló)</t>
  </si>
  <si>
    <t>Egyéb hozzájárulások egyes közokt. intézményeket fenntartó önk. feladatellátásához</t>
  </si>
  <si>
    <t>20.</t>
  </si>
  <si>
    <t>Gyermek- és Ifjúságvédelemmel összefüggő juttatások, szolgáltatások</t>
  </si>
  <si>
    <t>20/a</t>
  </si>
  <si>
    <t>Óvodában, iskolában, kollégiumban szervezett kedvezményes étkeztetés 50 % kedvezménnnyel (Ft/gyermek, tanuló)</t>
  </si>
  <si>
    <t>20/b.</t>
  </si>
  <si>
    <t>Óvodában, iskolában, kollégiumban szervezett kedvezményes étkeztetés 100 % kedvezménnnyel (Ft/gyermek, tanuló)</t>
  </si>
  <si>
    <t>20/c.</t>
  </si>
  <si>
    <t>Tanulók ingyenes tankönyv ellátása.  (Ft/tanuló)</t>
  </si>
  <si>
    <t>21.</t>
  </si>
  <si>
    <t>Helyi közművelődési és közgyűjteményi feladatok (Ft/fő)</t>
  </si>
  <si>
    <t>Normatív állami hozzájárulás (1-21.) összesen:</t>
  </si>
  <si>
    <t xml:space="preserve">  </t>
  </si>
  <si>
    <t>22.</t>
  </si>
  <si>
    <t>Pedagógus szakvizsga és továbbképzés (Ft/fő)</t>
  </si>
  <si>
    <t>23.</t>
  </si>
  <si>
    <t>Pedagógiai szakszolgálat (Ft/fő)</t>
  </si>
  <si>
    <t>24.</t>
  </si>
  <si>
    <t>Szociális továbbképzés és szakvizsga támogatása (Ft/fő)</t>
  </si>
  <si>
    <t>25.</t>
  </si>
  <si>
    <t xml:space="preserve">Helyi önkormányzati hivatásos tűzoltóságok támogatása </t>
  </si>
  <si>
    <t>Normatív, kötött felhasználású támogatások (22-25.) összesen:</t>
  </si>
  <si>
    <t>NORMATÍV ÁLLAMI HOZZÁJÁRULÁS ÖSSZESEN:</t>
  </si>
  <si>
    <t>* Tartalmazza az 1.sz. melléklet VII. fejezet 3. címszámán és a VIII. fejezet 1-3 címszámán (kivéve az Önkormányzat által szervezett közcélú foglalkoztatás támogatására tervezett és ténylegesen megkapott összegeket</t>
  </si>
  <si>
    <r>
      <t xml:space="preserve">Állami normatíva összege                     Ft-ban  </t>
    </r>
    <r>
      <rPr>
        <b/>
        <sz val="14"/>
        <rFont val="Times New Roman CE"/>
        <family val="0"/>
      </rPr>
      <t xml:space="preserve"> *</t>
    </r>
  </si>
  <si>
    <r>
      <t xml:space="preserve">Gyógypedagógia nevelés,oktatás óvodában iskolában </t>
    </r>
    <r>
      <rPr>
        <b/>
        <sz val="10"/>
        <rFont val="Times New Roman CE"/>
        <family val="0"/>
      </rPr>
      <t>magántanuló</t>
    </r>
    <r>
      <rPr>
        <sz val="10"/>
        <rFont val="Times New Roman CE"/>
        <family val="1"/>
      </rPr>
      <t xml:space="preserve"> (Ft/gyermek,tanuló)</t>
    </r>
  </si>
  <si>
    <r>
      <t xml:space="preserve">Gyógypedagógia nevelés,oktatás óvodában iskolában </t>
    </r>
    <r>
      <rPr>
        <b/>
        <sz val="10"/>
        <rFont val="Times New Roman CE"/>
        <family val="0"/>
      </rPr>
      <t>középsúlysos</t>
    </r>
    <r>
      <rPr>
        <sz val="10"/>
        <rFont val="Times New Roman CE"/>
        <family val="1"/>
      </rPr>
      <t xml:space="preserve"> (Ft/gyermek,tanuló)</t>
    </r>
  </si>
  <si>
    <r>
      <t xml:space="preserve">Gyógypedagógia nevelés,oktatás óvodában iskolában  </t>
    </r>
    <r>
      <rPr>
        <b/>
        <sz val="10"/>
        <rFont val="Times New Roman CE"/>
        <family val="0"/>
      </rPr>
      <t>integráltan okt</t>
    </r>
    <r>
      <rPr>
        <sz val="10"/>
        <rFont val="Times New Roman CE"/>
        <family val="1"/>
      </rPr>
      <t>. (Ft/gyermek,tanuló)</t>
    </r>
  </si>
  <si>
    <r>
      <t xml:space="preserve">Gyógyped. nevelés,oktatás óvodában iskolában  </t>
    </r>
    <r>
      <rPr>
        <b/>
        <sz val="10"/>
        <rFont val="Times New Roman CE"/>
        <family val="0"/>
      </rPr>
      <t>külön szerv. csop. okt</t>
    </r>
    <r>
      <rPr>
        <sz val="10"/>
        <rFont val="Times New Roman CE"/>
        <family val="1"/>
      </rPr>
      <t>. (Ft/gyermek,tanuló)</t>
    </r>
  </si>
  <si>
    <t>5. sz. melléklet a 21/2007. (IV. 27.) sz. rendelethez</t>
  </si>
  <si>
    <t>Fejezet, feladat megnevezése</t>
  </si>
  <si>
    <t>Kötelezettséggel terhelt</t>
  </si>
  <si>
    <t>Feladatokra előirányzott</t>
  </si>
  <si>
    <t>Összesen</t>
  </si>
  <si>
    <t>Önkormányzati költségvetési szervek</t>
  </si>
  <si>
    <t>Polgármesteri Hivatal működési költségvetés</t>
  </si>
  <si>
    <t>Polgármesteri Hivatal beruházások kiadásai</t>
  </si>
  <si>
    <t>Működési célú hitel kiváltása</t>
  </si>
  <si>
    <t>Módosított pénzmaradvány összesen:  *</t>
  </si>
  <si>
    <t>*  Ebből</t>
  </si>
  <si>
    <t xml:space="preserve">    - Bérlakásértékesítésből képződött maradvány</t>
  </si>
  <si>
    <t>5/d. sz. melléklet a 21/2007. (IV. 27.) sz. rendelethez</t>
  </si>
  <si>
    <t>Sorszám</t>
  </si>
  <si>
    <t>Feladat megnevezése</t>
  </si>
  <si>
    <t>EVAT Zrt. kezelésében lévő önkormányzati vagyon hasznosításával összefüggő kiadások</t>
  </si>
  <si>
    <t xml:space="preserve"> - Önkormányzati lakásokkal kapcsolatos felújítási kiadások   *</t>
  </si>
  <si>
    <t xml:space="preserve"> - Önkormányzati lakásokkal kapcsolatos egyéb felhalmozási kiadások </t>
  </si>
  <si>
    <t xml:space="preserve"> - Nem lakás célú helyiségekkel kapcsolatos beruházási kiadások</t>
  </si>
  <si>
    <t xml:space="preserve"> - Nem lakás célú helyiségekkel kapcsolatos egyéb felhalmozási kiadások</t>
  </si>
  <si>
    <t xml:space="preserve"> - Széchenyi u. 78. kezelési tevékenységével kapcsolatos kiadások</t>
  </si>
  <si>
    <t xml:space="preserve"> - Tanulmányok, programok</t>
  </si>
  <si>
    <t xml:space="preserve"> - Engedélyezési tervek</t>
  </si>
  <si>
    <t xml:space="preserve"> - Pályázatírás, tanácsadás, egyéb kiadások</t>
  </si>
  <si>
    <t>Vagyonnal kapcsolatos kiadások összesen:</t>
  </si>
  <si>
    <t>* Bérlakásértékesítésből képződött maradvány</t>
  </si>
  <si>
    <t>5/e. sz. melléklet a 21/2007. (IV. 27.) sz. rendelethez</t>
  </si>
  <si>
    <t>Játszóterek felújítása</t>
  </si>
  <si>
    <t>Knézich K. u. közlekedési felületek felújítása</t>
  </si>
  <si>
    <t>Agria Komplexum Kft által működtetett ingatlanok felújítása</t>
  </si>
  <si>
    <t>Knézich K. u. út-parkoló, járda felújítás</t>
  </si>
  <si>
    <t>Kőlyuki pincesor tereprendezés</t>
  </si>
  <si>
    <t>Felújítási kiadások összesen:</t>
  </si>
  <si>
    <t>5/f. sz. melléklet a 21/2007. (IV. 27.) sz. rendelethez</t>
  </si>
  <si>
    <t>Eger-Egerszalók között összekötő út</t>
  </si>
  <si>
    <t>Forrás Gyermek és Ifjúsági Központ bővítés</t>
  </si>
  <si>
    <t>Szent Miklós városrész rehabilitációja (PHARE pályázathoz kapcsolódó fejlesztések)</t>
  </si>
  <si>
    <t>Menház u. járdaépít és közvilágítás bővítés</t>
  </si>
  <si>
    <t>Iparosított technológiával épült lakóépületek energiatakarékos rekonstrukciója</t>
  </si>
  <si>
    <t>Közvilágítás létesítés, korszerűsítés lakossági igények alapján</t>
  </si>
  <si>
    <t>Kis- és középberuházások kiadásai összesen:</t>
  </si>
  <si>
    <t>5/g. sz. melléklet a 21/2007. (IV. 27.) sz. rendelethez</t>
  </si>
  <si>
    <t>A Heves Megyei Regionális Hulladékgazdálkodási Társulás                                                                                       2006. évi pénzmaradványa</t>
  </si>
  <si>
    <t>Sor- szám</t>
  </si>
  <si>
    <t>Összesen:</t>
  </si>
  <si>
    <t>5/h. sz. melléklet a 21/2007. (IV. 27.) sz. rendelethez</t>
  </si>
  <si>
    <t>A) Egri Cigány Települési Kisebbségi Önkormányzat</t>
  </si>
  <si>
    <t>Dologi kiadások</t>
  </si>
  <si>
    <t>Működési kiadások összesen:</t>
  </si>
  <si>
    <t>B) Egri Görög Települési Önkormányzat</t>
  </si>
  <si>
    <t xml:space="preserve">1. </t>
  </si>
  <si>
    <t>C) Egri Lengyel Települési Kisebbségi Önkormányzat</t>
  </si>
  <si>
    <t>Speciális célú támogatások, kiadások</t>
  </si>
  <si>
    <t>D) Egri Ruszin Települési Kisebbségi Önkormányzat</t>
  </si>
  <si>
    <t>Helyi kisebbségi önkormányzatok összesen:</t>
  </si>
  <si>
    <t>5/i. sz. melléklet a 21/2007. (IV. 27.) sz. rendelethez</t>
  </si>
  <si>
    <t>Önerős közműtámogatás *</t>
  </si>
  <si>
    <t>Heves Megyei Önkormányzatnak Egészségügyi gép-műszer beszerzésre</t>
  </si>
  <si>
    <t>Fiatalok lakáshozjutásának támogatása *</t>
  </si>
  <si>
    <t>Országos Katasztrófavédelemnek tűzoltó gépjármű beszerzéséhez saját erő</t>
  </si>
  <si>
    <t>Minorita templom homlokzatfelújításához támogás</t>
  </si>
  <si>
    <t>Végleges pénzeszközátadás összesen:</t>
  </si>
  <si>
    <t>5/j. sz. melléklet a 21/2007. (IV. 27.) sz. rendelethez</t>
  </si>
  <si>
    <t>Egyéb fejlesztési célú hitelkamat</t>
  </si>
  <si>
    <t>Hitelek, kölcsönök nyújtása és törlesztése összesen:</t>
  </si>
  <si>
    <t>5/k. sz. melléklet a 21/2007. (IV. 27.) sz. rendelethez</t>
  </si>
  <si>
    <t>Lakásértékesítéssel összefüggő tartalék *</t>
  </si>
  <si>
    <t xml:space="preserve">Pályázati előfinanszírozás tartaléka </t>
  </si>
  <si>
    <t>Pozsonyi u.-i lakások üzemeltetésének tartaléka</t>
  </si>
  <si>
    <t>Önkormányzati feladatellátás tartaléka</t>
  </si>
  <si>
    <t>Környezetvédelmi kiadások tartaléka - talajterhelési díjból</t>
  </si>
  <si>
    <t>Közalkalmazottak bankszámlavezetéséhez kapcsolódó tartalék</t>
  </si>
  <si>
    <t>Jövedelemdifferenciálódás mérséklése támogatás lemondásához kapcsolódó tartalék</t>
  </si>
  <si>
    <t>Tartalék összesen:</t>
  </si>
  <si>
    <t>5/l. sz. melléklet a 21/2007. (IV. 27.) sz. rendelethez</t>
  </si>
  <si>
    <t>Központosított előirányzatok elszámolása miatti visszafizetés</t>
  </si>
  <si>
    <t>2005. évi normatív kötött állami hozzájárulás miatti visszafizetés</t>
  </si>
  <si>
    <t>2005. évi központosított előirányzatok elszámolása miatti visszafizetés</t>
  </si>
  <si>
    <t>Költségvetési befizetések összesen:</t>
  </si>
  <si>
    <t>5/c. sz. melléklet a 21/2007. (IV. 27.) sz. rendelethez</t>
  </si>
  <si>
    <t>I.</t>
  </si>
  <si>
    <t>Személyi juttatások</t>
  </si>
  <si>
    <t>Ifjúsági célú tevékenység</t>
  </si>
  <si>
    <t>Közterület-felügyelet</t>
  </si>
  <si>
    <t>Átmeneti állati tetem gyűjtőhely üzemeltetése</t>
  </si>
  <si>
    <t>Önkormányzati igazgatási feladatok</t>
  </si>
  <si>
    <t xml:space="preserve">   - Jutalom</t>
  </si>
  <si>
    <t xml:space="preserve">   - Napidíj</t>
  </si>
  <si>
    <t xml:space="preserve">   - Jubileumi jutalom</t>
  </si>
  <si>
    <t xml:space="preserve">   - Közlekedési költségtérítés</t>
  </si>
  <si>
    <t xml:space="preserve">   - Egyéb költségtérítési hozzájárulás</t>
  </si>
  <si>
    <t xml:space="preserve">   - Céljutalom</t>
  </si>
  <si>
    <t xml:space="preserve">   - Végkielégítés</t>
  </si>
  <si>
    <t xml:space="preserve">   - Ruházati költségtérítés</t>
  </si>
  <si>
    <t xml:space="preserve">   - Munkavégzéshez kapcsolódó juttatás</t>
  </si>
  <si>
    <t xml:space="preserve">   - Állományba nem tartozók juttatása</t>
  </si>
  <si>
    <t xml:space="preserve">   - Tiszteletdíj  (képviselők, szakértők)</t>
  </si>
  <si>
    <t>Érdekeltségi jutalék</t>
  </si>
  <si>
    <t>Kulturális feladatok</t>
  </si>
  <si>
    <t xml:space="preserve"> </t>
  </si>
  <si>
    <t>Személyi juttatások összesen:</t>
  </si>
  <si>
    <t>II.</t>
  </si>
  <si>
    <t>Érdekeltségi jutalék járuléka</t>
  </si>
  <si>
    <t>Ifjúsági célú feladatok</t>
  </si>
  <si>
    <t xml:space="preserve">   - Ápolási díj alanyi jogon</t>
  </si>
  <si>
    <t xml:space="preserve">   - Ápolási díj méltányossági jogon</t>
  </si>
  <si>
    <t xml:space="preserve">   - Munkanélküliek egyéb önkormányzati foglalkoztatása</t>
  </si>
  <si>
    <t>Esküvői, névadó szolgáltatás</t>
  </si>
  <si>
    <t>Átmeneti állati tetem gyűjtőhely</t>
  </si>
  <si>
    <t>Egyéb mezőgazdasági feladatok</t>
  </si>
  <si>
    <t>Munkaadókat terhelő járulékok összesen:</t>
  </si>
  <si>
    <t>III.</t>
  </si>
  <si>
    <t>Kül- és belterjes parkfenntartás Eger város közigazgatási határán belül</t>
  </si>
  <si>
    <t>Szépasszonyvölgy parkfenntartás</t>
  </si>
  <si>
    <t>Parkfenntartás összesen:</t>
  </si>
  <si>
    <t>Közigazgatási határon belül köztisztasági feladatok illegális hulladék összesedése</t>
  </si>
  <si>
    <t>Szépasszonyvölgy köztisztaság</t>
  </si>
  <si>
    <t>Köztisztaság összesen:</t>
  </si>
  <si>
    <t>Közutak, hidak üzemeltetése összesen:</t>
  </si>
  <si>
    <t>Forgalomirányító lámpák üzemeltetése</t>
  </si>
  <si>
    <t>Közvilágítás összesen:</t>
  </si>
  <si>
    <t>Játszóterek biztonsági felülvizsgálata</t>
  </si>
  <si>
    <t>Egyéb városüzemeltetési feladatok összesen:</t>
  </si>
  <si>
    <t>Szépasszonyvölgyi csapadékcsatorna karbantartása</t>
  </si>
  <si>
    <t>Csatorna, III. rendű vízfolyások, nyílt árok karbantartása</t>
  </si>
  <si>
    <t>Vízrendezés, vízelvezetés összesen:</t>
  </si>
  <si>
    <t>Temetési szolgáltatás összesen:</t>
  </si>
  <si>
    <t>Városüzemeltetés összesen:</t>
  </si>
  <si>
    <t>Idegenforgalmi kiadványok és egyéb marketing</t>
  </si>
  <si>
    <t>Idegenforgalmi szolgáltatás összesen:</t>
  </si>
  <si>
    <t>Mezőgazdasági feladatok összesen:</t>
  </si>
  <si>
    <t>Kisdiák Tanács</t>
  </si>
  <si>
    <t>Ifjúsági rendezvények, kiadványok</t>
  </si>
  <si>
    <t>Ifjúsági célú tevékenység összesen:</t>
  </si>
  <si>
    <t>Országgyűlési Képviselői Iroda</t>
  </si>
  <si>
    <t>Hátrányos helyzetű, sajátos nevelési igényű és magántanulók foglalkoztatása</t>
  </si>
  <si>
    <t>26.</t>
  </si>
  <si>
    <t>Alapítványok, civil szervezetek támogatása</t>
  </si>
  <si>
    <t>27.</t>
  </si>
  <si>
    <t>28.</t>
  </si>
  <si>
    <t>29.</t>
  </si>
  <si>
    <t>30.</t>
  </si>
  <si>
    <t>Minőségfejlesztési feladatok</t>
  </si>
  <si>
    <t>31.</t>
  </si>
  <si>
    <t>Városi Ifjúsági Cselekvési Terv</t>
  </si>
  <si>
    <t>32.</t>
  </si>
  <si>
    <t>Dologi kiadások összesen:</t>
  </si>
  <si>
    <t xml:space="preserve">IV. </t>
  </si>
  <si>
    <t>Egyéb működési célú támogatások, kiadások</t>
  </si>
  <si>
    <t>Ápolási díj alanyi jogon</t>
  </si>
  <si>
    <t>Ápolási díj méltányossági</t>
  </si>
  <si>
    <t>Segélyek összesen:</t>
  </si>
  <si>
    <t>Egri Vízilabda Klub támogatása</t>
  </si>
  <si>
    <t>Környezetvédelmi alap</t>
  </si>
  <si>
    <t>TISZK Kht. támogatása</t>
  </si>
  <si>
    <t>Városi Oktatási Közalapítvány támogatása</t>
  </si>
  <si>
    <t>Századvég Politikai Iskola alapítvány támogatása</t>
  </si>
  <si>
    <t>Idegenforgalmi szolgáltatás - Kepes Centenárium</t>
  </si>
  <si>
    <t>Segít a város alapítvány támogatása</t>
  </si>
  <si>
    <t>Lyceum Pro Szientiis alapítvány támogatása</t>
  </si>
  <si>
    <t>Kopcsik Múzeum támogatása</t>
  </si>
  <si>
    <t>Filmművészeti Nyári Egyetem támogatása</t>
  </si>
  <si>
    <t>EGAL Klub támogatása</t>
  </si>
  <si>
    <t>Agria Játékok Kft. rendezvényeinek támogatása</t>
  </si>
  <si>
    <t>Egyéb működési célú támogatások, kiadások összesen:</t>
  </si>
  <si>
    <t>6. sz. melléklet a 21/2007. (IV. 27.) sz. rendelethez</t>
  </si>
  <si>
    <t>2006. január 1-i létszámkeret főben</t>
  </si>
  <si>
    <t>2006. december 31-i létszámkeret főben</t>
  </si>
  <si>
    <t>2006. évi átlaglétszám főben</t>
  </si>
  <si>
    <t>Kossuth Zs. Gimnáuium, Szakképző Iskola és Kollégium</t>
  </si>
  <si>
    <t>Egri Kereskedelmi,Mezőgazd.,Vendéglátóipari Szakközép-, Szakisk.</t>
  </si>
  <si>
    <t>Andrássy György Közgazdazdasági Szakközépiskola</t>
  </si>
  <si>
    <t>Dr. Kemény Ferenc Általános Iskola (Árpád Fejedelem tagiskolával)</t>
  </si>
  <si>
    <t>Ebből:</t>
  </si>
  <si>
    <t xml:space="preserve">      - határozott idejű 2006. január 31-ig</t>
  </si>
  <si>
    <t xml:space="preserve">      - határozott idejű 2007. június 30-ig</t>
  </si>
  <si>
    <t xml:space="preserve">      - közhasznú foglalkoztatott</t>
  </si>
  <si>
    <t>Eger és Körzete Kistérségi Területfejlesztési Önkorm. Társulás</t>
  </si>
  <si>
    <t>Költségvetési szervek összesen</t>
  </si>
  <si>
    <t xml:space="preserve">     - Köztisztviselő</t>
  </si>
  <si>
    <t xml:space="preserve">          ebből határozott idejű 2006. január 31-ig</t>
  </si>
  <si>
    <t xml:space="preserve">     - Munka Törvénykönyv hatálya alá tartozó</t>
  </si>
  <si>
    <t xml:space="preserve">     - Közalkalmazott</t>
  </si>
  <si>
    <t xml:space="preserve">     - Közhasznú és közmunkát végző</t>
  </si>
  <si>
    <t>Helyi kisebbségi önkormányzat</t>
  </si>
  <si>
    <t>Mindösszesen</t>
  </si>
  <si>
    <t>6/a. sz. melléklet 21/2007. (IV. 27.) sz. rendelethez</t>
  </si>
  <si>
    <t>Eszterlánc óvoda</t>
  </si>
  <si>
    <t>Csillagfény óvoda</t>
  </si>
  <si>
    <t>2006. átlaglétszám főben</t>
  </si>
  <si>
    <t>Kossuth Zsuzsa Gimnázium, Szakképző Iskola és Kollégium összesen</t>
  </si>
  <si>
    <t>11. sz. melléklet a 21/2007. (IV. 27.) sz. rendelethez</t>
  </si>
  <si>
    <t>A fennálló hitelállomány 2006. december 31-én</t>
  </si>
  <si>
    <t>Hitelintézet neve</t>
  </si>
  <si>
    <t>Szerződés kelte</t>
  </si>
  <si>
    <t>K ö t e l e z e t t s é g</t>
  </si>
  <si>
    <t>Lejárat, kamatozás</t>
  </si>
  <si>
    <t>Biztosítékai</t>
  </si>
  <si>
    <t>célja</t>
  </si>
  <si>
    <t>eredeti összege eFt</t>
  </si>
  <si>
    <t>állománya eFt</t>
  </si>
  <si>
    <t>OTP Bank Nyrt.</t>
  </si>
  <si>
    <t>2000. október</t>
  </si>
  <si>
    <t xml:space="preserve"> fedett uszoda, egyéb beruházások</t>
  </si>
  <si>
    <t>2010. június 27.                             3 havi BUBOR+0,1%</t>
  </si>
  <si>
    <t>Azonnnali beszedési megbízás költségvetési számlára</t>
  </si>
  <si>
    <t>CIB Bank Zrt.</t>
  </si>
  <si>
    <t>2003. december 11.</t>
  </si>
  <si>
    <t>beruházási hitel</t>
  </si>
  <si>
    <t>2013. december 31.                        3 havi BUBOR+0,3%</t>
  </si>
  <si>
    <t>Azonnnali beszedési megbízás a költségvetési számlára+értékpapír +ingatlan jelzálog</t>
  </si>
  <si>
    <t>Magyar Fejlesztési Bank Rt.</t>
  </si>
  <si>
    <t>2004. május 10.</t>
  </si>
  <si>
    <t>Mezőgazdasági és Kereskedelmi Szakközépiskola tornaterem felújítás</t>
  </si>
  <si>
    <t>2016. március 20.                        6 havi BUBOR+1% *</t>
  </si>
  <si>
    <t>Azonnnali beszedési megbízás a költségvetési számlára+ingatlan jelzálog</t>
  </si>
  <si>
    <t>Raiffeisen Bank Zrt.</t>
  </si>
  <si>
    <t>2004. december 23.</t>
  </si>
  <si>
    <t>2004. évi infrastrukturális feladatok</t>
  </si>
  <si>
    <t xml:space="preserve">2009. október 01.                       3 havi EURIBOR+2%                     </t>
  </si>
  <si>
    <t>Beszámítás</t>
  </si>
  <si>
    <t>2005. november 22.</t>
  </si>
  <si>
    <t>2015. december 31.                        3 havi CHF LIBOR+0,29%</t>
  </si>
  <si>
    <t>2006. február 3.</t>
  </si>
  <si>
    <t>Panel Plusz hitel</t>
  </si>
  <si>
    <t>2020. december 10.                       3 havi EURIBOR   +1,05%</t>
  </si>
  <si>
    <t>2006. augusztus 2.</t>
  </si>
  <si>
    <t>2021. március 31.                           3 havi EURIBOR   +1,05%</t>
  </si>
  <si>
    <t>ROP pályázathoz kapcsolódó fejlesztések</t>
  </si>
  <si>
    <t>Egyéb fejlesztések-kerékpárút előkészítés</t>
  </si>
  <si>
    <t>Iparosított technológiával épült lakóépületek energia-</t>
  </si>
  <si>
    <t>takarékos rekonstrukciója</t>
  </si>
  <si>
    <t>Malomárok út 38-44. társasház</t>
  </si>
  <si>
    <t>Malomárok út 8. társasház</t>
  </si>
  <si>
    <t>Kodály Zoltán u. 2. társasház</t>
  </si>
  <si>
    <t>Malom út 3-9 társasház</t>
  </si>
  <si>
    <t>Kodály Zoltán út 20-24. társasház</t>
  </si>
  <si>
    <t>Vécsey-völgy - Kőporosdűlő mezőgazdasági</t>
  </si>
  <si>
    <t>feltáró út pályázat előkészítése</t>
  </si>
  <si>
    <t>Bozsik program keretében műfüves sportpálya építése</t>
  </si>
  <si>
    <t>Felnémeti városrész rehabilitációja</t>
  </si>
  <si>
    <t>Közoktatási intézmények helyiség hiányának pótlása</t>
  </si>
  <si>
    <t>Sertekapu u. 11. sz. ingatlanról induló pinceveszélyelhárítás</t>
  </si>
  <si>
    <t>Déli iparterület felszín alatti vízelvezetés feltárása</t>
  </si>
  <si>
    <t>Egészségügyi és szociális ellátás eszközfejlesztés</t>
  </si>
  <si>
    <t>Egészségügyi és építési, bontási hulladék kezelése</t>
  </si>
  <si>
    <t>Információs technológia az általános iskolában-</t>
  </si>
  <si>
    <t>"ART" művészmozi fejlesztése</t>
  </si>
  <si>
    <t>Hivatásos Önkormányzati Tűzoltóságok technikai</t>
  </si>
  <si>
    <t>eszközeinek belvízi, árvíz védekezés miatti pótlása</t>
  </si>
  <si>
    <t>Közvilágítás létesítés, korszerűsítés lakossági igények</t>
  </si>
  <si>
    <t>alapján</t>
  </si>
  <si>
    <t>Szépasszonyvölgy fejlesztés</t>
  </si>
  <si>
    <t>Záró pénzkészlet:</t>
  </si>
  <si>
    <t>Balassi Bálint Általános Iskolában működő</t>
  </si>
  <si>
    <t>tanuszoda akadálymentesítése</t>
  </si>
  <si>
    <t>Szakmai informatikai fejlesztés - közoktatás</t>
  </si>
  <si>
    <t>Kistályai úti buszöböl</t>
  </si>
  <si>
    <t>Parképítés</t>
  </si>
  <si>
    <t>Kerékpárút építés</t>
  </si>
  <si>
    <t>Belvárosi beléptetőrendszer</t>
  </si>
  <si>
    <t>Egri Vár és Erődrendszer turisztikai hasznosításának</t>
  </si>
  <si>
    <t>fejlesztése</t>
  </si>
  <si>
    <t>Lakossági közműfejlesztési támogatás</t>
  </si>
  <si>
    <t>Ózdi Martinsalak felhasználása miatt kárt szenvedett</t>
  </si>
  <si>
    <t>lakóépületek tulajdonosainak kártalanítása</t>
  </si>
  <si>
    <t>Gyergyószentmiklósi templom építésének támogatása</t>
  </si>
  <si>
    <t>Forrás Gyermek- és Ifjúsági Központ</t>
  </si>
  <si>
    <t>Segélyezési felatatok tartaléka</t>
  </si>
  <si>
    <t>Bosch feltáró út és közművek II. ütem</t>
  </si>
  <si>
    <t>IX. fejezet: Költségvetési befizetések</t>
  </si>
  <si>
    <t>Normatív és normatív kötött állami hozzájárulások miatt</t>
  </si>
  <si>
    <t>Központosított előirányzatok miatti visszafizetés</t>
  </si>
  <si>
    <t>HALMOZÓDÁSMENTES KIADÁSOK ÖSSZESEN:</t>
  </si>
  <si>
    <t>Alulfinanszírozás kiutalása az intézményeknek</t>
  </si>
  <si>
    <t>Termál KFT-nek Törökfürdő fejlesztéshez támogatás</t>
  </si>
  <si>
    <t>Magyar Államkincstárnak támfal építéséhez</t>
  </si>
  <si>
    <t>Polgármesteri Hivatal</t>
  </si>
  <si>
    <t>HALMOZÓDÁSMENTES BEVÉTELEK ÖSSZESEN:</t>
  </si>
  <si>
    <t>Alulfinanszírozás és elvonás miatti pénzmaradvány igénybevétele</t>
  </si>
  <si>
    <t>Önkormányzati költslgvetési szervek pénzmaradvány</t>
  </si>
  <si>
    <t xml:space="preserve">Hitelfelvétel </t>
  </si>
  <si>
    <t>Hitelek, támogatási kölcsönök igénybevétele és visszatérülése összesen:</t>
  </si>
  <si>
    <t>HALMOZÓDÁSMENTES BEVÉTELEK ÖSSZESEN</t>
  </si>
  <si>
    <t>Költségvetési befizetések</t>
  </si>
  <si>
    <t>Intézmények pénzmaradvány elvonásának befizetése</t>
  </si>
  <si>
    <t>Hungarorama médiaszolgáltatás</t>
  </si>
  <si>
    <t>Eger Rally 2006</t>
  </si>
  <si>
    <t>Városi Ifjúsági Cselekvési terv</t>
  </si>
  <si>
    <t>Címkézett iparűzési adó</t>
  </si>
  <si>
    <t>Autista alapítvány</t>
  </si>
  <si>
    <t>Magyar Vöröskereszt Heves megyei Szervezete</t>
  </si>
  <si>
    <t>Küzdelem a munka világából való kirekesztődés ellen</t>
  </si>
  <si>
    <t>Intézményi étkeztetés ellenőrzése</t>
  </si>
  <si>
    <t>Munkaadókat terhelő járulékoki</t>
  </si>
  <si>
    <t>Gazdaságfejlesztési koncepció</t>
  </si>
  <si>
    <t>Otthonteremtési támogatás</t>
  </si>
  <si>
    <t>Ellátottak pénzbeli juttatása</t>
  </si>
  <si>
    <t>Országgyűlési képviselői választás</t>
  </si>
  <si>
    <t>Működés költségvetés</t>
  </si>
  <si>
    <t xml:space="preserve">Egri Tálentumokért Tehetséggondozó Közalapítvány </t>
  </si>
  <si>
    <t>létrehozása</t>
  </si>
  <si>
    <t>Bakonyi Poroszkáló Túra Klub</t>
  </si>
  <si>
    <t>Működlséi költségvetés</t>
  </si>
  <si>
    <t>Budapesti Műszaki Egyetem Várostervezési Tanszék</t>
  </si>
  <si>
    <t>Városi Oktatási Közalapítvány</t>
  </si>
  <si>
    <t>"Egri Tehetségek az Olimpiára" Közalapítvány támogatása</t>
  </si>
  <si>
    <t>Egyházügyi feladatok támogatása</t>
  </si>
  <si>
    <t>Lyceum Pro Scientiis Alapítvány támogatása</t>
  </si>
  <si>
    <t>Címkézett iparűzési adóból Társadalmi szervek támogatása</t>
  </si>
  <si>
    <t>"TISZK létrehozása Egerben" pályázatból Tankonyha kialakítása</t>
  </si>
  <si>
    <t>Kis- és középberuházások kiadásai (203-257. címszám) összesen:</t>
  </si>
  <si>
    <t>Századvég Politikai Iskola Alapítvány támogatása</t>
  </si>
  <si>
    <t>Területfejlesztési tanácsok működésének támogatása</t>
  </si>
  <si>
    <t>EVAT ZRT kezelésében lévő önkormányzati vagyon hasznosításával összefüggő kiadások</t>
  </si>
  <si>
    <t>EVAT ZRT lakáskezelési tevékenységével kapcsolatos kiadások</t>
  </si>
  <si>
    <t>EVAT ZRT nem lakás célú helyiségek kezelési tevékenységével</t>
  </si>
  <si>
    <t>EVAT ZRT Széchenyi u. 78. kezelési tevékenységével</t>
  </si>
  <si>
    <t>Forrás Gyermek- és Ifjúsági központ bővítés</t>
  </si>
  <si>
    <t>Remenyik Zs. u. 5-7. társasház</t>
  </si>
  <si>
    <t>Külsősor úti közvilágítás</t>
  </si>
  <si>
    <t>Polgárvédelmi zagyszivattyú vásárlása</t>
  </si>
  <si>
    <t>2004. évi normatív kötött állami hozzájárulás miatti visszafizetés</t>
  </si>
  <si>
    <t>Intézmények pénzmaradvány-elvonásának befizetése</t>
  </si>
  <si>
    <t>Dologi jellegű kiadáok</t>
  </si>
  <si>
    <t>jogtalan igénybevétel kamata</t>
  </si>
  <si>
    <t>Pásztorvölgyi kislakásépítési program közművesítéséhez hozzájárulás</t>
  </si>
  <si>
    <t>Heves Megyei Munkaügyi Központtól-Polgármesteri Hivatalnál foglalkoztatottak miatt</t>
  </si>
  <si>
    <t>Mozgáskorlátozottak közlekedési támogatása</t>
  </si>
  <si>
    <t>Országos Széchenyi Könyvtártól-Kulturális szakemberek szervzett képzésére</t>
  </si>
  <si>
    <t>ÉMO Regionális Fejlesztési Tanácstól-Egri Anzix turisztikai kiadványhoz</t>
  </si>
  <si>
    <t>ÉMO Regionális Fejlesztési Tanácstól-Európa Kulturális Fővárosa Road Show Budapesten</t>
  </si>
  <si>
    <t>Mobilitástól KEF pályázatra</t>
  </si>
  <si>
    <t>Agrártermelési támogatás</t>
  </si>
  <si>
    <t>MÁK-tól földgázáremelés ellentételezése</t>
  </si>
  <si>
    <t>Foglalkoztatási Minisztériumtól-Közmunkaprogram támogatása</t>
  </si>
  <si>
    <t>Heves Megyei Önkormányzattól-Országgyűlési képviselőválasztás lebonyolításához</t>
  </si>
  <si>
    <t>Oktatási Minisztériumtól-Érettségi vizsga lebonyolításában való közreműködésért</t>
  </si>
  <si>
    <t>Foglalkoztatási Minisztériumtól-"Küzdelem a munka világából történő kirekesztődés ellen" pályázatra</t>
  </si>
  <si>
    <t>Kiegészítő gyermekvédelmi támogatás</t>
  </si>
  <si>
    <t>OLÉH-tól Hell Miksa u. 14. társasház rekonstrukciójához</t>
  </si>
  <si>
    <t>OLÉH-tól Hell Miksa u. 16. társasház rekonstrukciójához</t>
  </si>
  <si>
    <t>OLÉH-tól Hell Miksa u. 18. társasház rekonstrukciójához</t>
  </si>
  <si>
    <t>OLÉH-tól Remenyik 5-7. társasház rekonstrukciójához</t>
  </si>
  <si>
    <t>ROP pályázatra Eger-Egerszalók összekötő út beruházásához</t>
  </si>
  <si>
    <t>BM-től kamattámogatás Beruházás a XXI. századi iskolában-Kereskedelmi SZKI tornaterem felújításához</t>
  </si>
  <si>
    <t>TRFC-Harlekin Bábszínház beruházásához</t>
  </si>
  <si>
    <t>Belterületi közutak burkolatfelújításának támogatása</t>
  </si>
  <si>
    <t>Önkormányzatok EU-s, valamint hazai pályázat saját forrás kiegészítés támogatása-Építési, bontási hulladékok kezelése</t>
  </si>
  <si>
    <t>Önkormányzatok EU-s, valamint hazai pályázat saját forrás kiegészítés támogatása-Eger-Egerszalók összekötő úthoz</t>
  </si>
  <si>
    <t>Ápolási díj és járuléka</t>
  </si>
  <si>
    <t>Normatív lakásfenntartási támogatás</t>
  </si>
  <si>
    <t>Adósságcsökkentési támogatás</t>
  </si>
  <si>
    <t>Színházak pályázati támogatása</t>
  </si>
  <si>
    <t>Egyes jövedelempótló támogatások kiegészítése</t>
  </si>
  <si>
    <t>2001. évi pénzmaradvány</t>
  </si>
  <si>
    <t>2002. évi pénzmaradvány</t>
  </si>
  <si>
    <t>2003. évi pénzmaradvány</t>
  </si>
  <si>
    <t>2004. évi pénzmaradvány</t>
  </si>
  <si>
    <t>1999. évi pénzmaradvány</t>
  </si>
  <si>
    <t>2000. évi pénzmaradvány</t>
  </si>
  <si>
    <t>Tárt kapus program</t>
  </si>
  <si>
    <t>Címkézett iparűzési adó (2005. évi pénzmaradvány)</t>
  </si>
  <si>
    <t>Címkézett iparűzési adó Alapítványoknak</t>
  </si>
  <si>
    <t>Címkézett iparűzési adó Egyesületeknek</t>
  </si>
  <si>
    <t>Helyi önkormányzati választás</t>
  </si>
  <si>
    <t>Helyi kisebbségi önkormányzati választás</t>
  </si>
  <si>
    <t>Választás</t>
  </si>
  <si>
    <t>Karácsonyi díszvilágítás</t>
  </si>
  <si>
    <t>Közlekedési támogatás</t>
  </si>
  <si>
    <t xml:space="preserve">Heves Megyei Vízmű Rt-nek lakossági víz- </t>
  </si>
  <si>
    <t>és csatornaszolgáltatás támogatása</t>
  </si>
  <si>
    <t>Mikropódium Családi Bábszínház</t>
  </si>
  <si>
    <t>Babszem Jankó Gyermekszínház</t>
  </si>
  <si>
    <t>Művészetek Háza Kht.-Kulturális szakemberek szervezett</t>
  </si>
  <si>
    <t>képzése</t>
  </si>
  <si>
    <t>Személyi tulajdonban vis major által keletkezett károk</t>
  </si>
  <si>
    <t>enyhítésére</t>
  </si>
  <si>
    <t>Alcím összesen</t>
  </si>
  <si>
    <t>Cím összesen</t>
  </si>
  <si>
    <t>Érsekkert Barokk kapu felújítása</t>
  </si>
  <si>
    <t>Dobó tér parkfelújítás</t>
  </si>
  <si>
    <t>Agria Komplexum KFT által működtetett ingatlanok felújítása</t>
  </si>
  <si>
    <t>PHARE pályázat</t>
  </si>
  <si>
    <t>Hell Miksa u. 14. társasház</t>
  </si>
  <si>
    <t>Hell Miksa u. 16. társasház</t>
  </si>
  <si>
    <t>Hell Miksa u. 18. társasház</t>
  </si>
  <si>
    <t>Rákóczi út 46. társasház</t>
  </si>
  <si>
    <t>Városi szerkezeti terv</t>
  </si>
  <si>
    <t>Nagylapos területfejlesztés</t>
  </si>
  <si>
    <t>Felsővárosi Sportcentrum öltözőépület tervezése</t>
  </si>
  <si>
    <t>Inert hulladék feldolgozó bérleti díja</t>
  </si>
  <si>
    <t>Felsővárosi Lakszöv.-Malomárok u. 17-23. társasházból iparosított technológiával épületek felújításához önerő</t>
  </si>
  <si>
    <t>Remenyik u. 3. társasházból iparosított technológiával épületek felújításához önerő</t>
  </si>
  <si>
    <t>Toronyház Lakszöv.-Hell Miksa u. 18. társasházból iparosított technológiával épületek felújításához önerő</t>
  </si>
  <si>
    <t>Toronyház Lakszöv.-Hell Miksa u. 16. társasházból iparosított technológiával épületek felújításához önerő</t>
  </si>
  <si>
    <t>Toronyház Lakszöv.-Hell Miksa u. 14. társasházból iparosított technológiával épületek felújításához önerő</t>
  </si>
  <si>
    <t>Szarvas Gábor u. 5. társasházból iparosított technológiával épületek felújításához önerő</t>
  </si>
  <si>
    <t>Egri Kistérség Többcélú Társulástól-utazó gyógypedagógiai  hálózat megszervezéséhez</t>
  </si>
  <si>
    <t>Mezőgazd. és Vidékfejl. Hiv.-iskolatej program 2004. év</t>
  </si>
  <si>
    <t>Szociális foglalkoztatási támogatás</t>
  </si>
  <si>
    <t>Hm-i Önkormányzattól-Országos Köztisztviselői Nap támogatása</t>
  </si>
  <si>
    <t>OLÉH-tól Mátyás király u. 39-43. társasház rekonstrukciójához</t>
  </si>
  <si>
    <t>OLÉH-tól Árpád u. 9-11. társasház rekonstrukciójához</t>
  </si>
  <si>
    <t>OLÉH-tól Bartakovics u. 34. társasház rekonstrukciójához</t>
  </si>
  <si>
    <t>OLÉH-tól Kallómalom u. 64-66. társasház rekonstrukciójához</t>
  </si>
  <si>
    <t>OLÉH-tól Kallómalom u. 56-62. társasház rekonstrukciójához</t>
  </si>
  <si>
    <t>OLÉH-tól Rózsa K. u. 8. társasház rekonstrukciójához</t>
  </si>
  <si>
    <t>OLÉH-tól Rózsa K. u. 14. társasház rekonstrukciójához</t>
  </si>
  <si>
    <t>OLÉH-tól Kolozsvári u. 45. társasház rekonstrukciójához</t>
  </si>
  <si>
    <t>OLÉH-tól Rákóczi u. 33-37. társasház rekonstrukciójához</t>
  </si>
  <si>
    <t>OLÉH-tól Kallómalom u. 50-54. társasház rekonstrukciójához</t>
  </si>
  <si>
    <t>ROP pályázat-Eger-Felnémet városrész rahabilitációjára</t>
  </si>
  <si>
    <t>OLÉH-tól Kallómalom u. 32-36. társasház rekonstrukciójához</t>
  </si>
  <si>
    <t>OLÉH-tól Kallómalom u. 46-48. társasház rekonstrukciójához</t>
  </si>
  <si>
    <t>OLÉH-tól Kallómalom u. 38-44. társasház rekonstrukciójához</t>
  </si>
  <si>
    <t>OLÉH-tól Faiskola u. 2/a. társasház rekonstrukciójához</t>
  </si>
  <si>
    <t>Önkormányzatok EU-s, valamint hazai pályázat saját forrás kiegészítés támogatása-Balassi tanuszoda akadálymentesítése</t>
  </si>
  <si>
    <t>ECDL számítógép-kezelői vizsgadíj visszafizetéséhez támogatás</t>
  </si>
  <si>
    <t>Helyi szervezési intézkedésekhez kapcsolódó többletkiadások támogatása</t>
  </si>
  <si>
    <t>Gyermek és ifjúsági feladatok támogatása</t>
  </si>
  <si>
    <t>Belterületi csapadékvíz elvezetési koncepció</t>
  </si>
  <si>
    <t>ZF Hungária melletti nyílt árok építése</t>
  </si>
  <si>
    <t>ELSO telephely melletti nyílt árok építése</t>
  </si>
  <si>
    <t>Vállalkozási tevékenyésg igénybevétele</t>
  </si>
  <si>
    <t>Egri Művészetek Háza korszerűsítése</t>
  </si>
  <si>
    <t>Szent József forrás 4-es kútja kerítésépítés</t>
  </si>
  <si>
    <t>Pozsonyi úti lakásokhoz légbevezető építése</t>
  </si>
  <si>
    <t>Lajosvárosi temető bővítéséhez földterület vásárlás</t>
  </si>
  <si>
    <t>Egyéb igazgatási szolgáltatási díjbevétel (adatszolgáltatás, marhalevél, telephely engedély stb)</t>
  </si>
  <si>
    <t>OLÉH-tól Rákóczi út 46. társasház rekonstrukciójához</t>
  </si>
  <si>
    <t>ROP pályázatra-Szent Miklós város rehabilitációjához</t>
  </si>
  <si>
    <t>Pénzbeli szociális juttatások 25 %-a</t>
  </si>
  <si>
    <t>Egyes jövedelempótló támogatások</t>
  </si>
  <si>
    <t>Pénzügyi teljesítés %-a</t>
  </si>
  <si>
    <t>Kallómalom u. 50-54. társasházból-iparosított technológiával épült épületek felújításához önerő</t>
  </si>
  <si>
    <t>Kallómalom u. 32-36. társasházból-iparosított technológiával épült épületek felújításához önerő</t>
  </si>
  <si>
    <t>Kallómalom u. 64-66. társasházból-iparosított technológiával épült épületek felújításához önerő</t>
  </si>
  <si>
    <t>Kallómalom u. 56-62. társasházból-iparosított technológiával épült épületek felújításához önerő</t>
  </si>
  <si>
    <t>Rákóczi u. 33-37/a. társasházból-iparosított technológiával épült épületek felújításához önerő</t>
  </si>
  <si>
    <t>Kallómalom u. 46-48. társasházból-iparosított technológiával épült épületek felújításához önerő</t>
  </si>
  <si>
    <t>Lajosvárosi Lakszöv.-Árpád u. 9-11. társasházból-iparosított technológiával épült épületek felújításához önerő</t>
  </si>
  <si>
    <t>Rózsa K. u. Lakép.-Rózsa K. u. 8. társasházból-iparosított technológiával épült épületek felújításához önerő</t>
  </si>
  <si>
    <t>Rózsa K. u. Lakép.-Rózsa K. u. 12. társasházból-iparosított technológiával épült épületek felújításához önerő</t>
  </si>
  <si>
    <t>Kallómalom u. 38-44. társasházból-iparosított technológiával épült épületek felújításához önerő</t>
  </si>
  <si>
    <t>Lajosvárosi Lakszöv.-Kolozsvári u. 45. társasházból-iparosított technológiával épült épületek felújításához önerő</t>
  </si>
  <si>
    <t>Lajosvárosi Lakszöv.-Mátyás király u. 39-43. társasházból-iparosított technológiával épült épületek felújításához önerő</t>
  </si>
  <si>
    <t>Lajosvárosi Lakszöv.-Remenyik u.18. társasházból-iparosított technológiával épült épületek felújításához önerő</t>
  </si>
  <si>
    <t>Olasz u. 17-23. társasházból-iparosított technológiával épült épületek felújításához önerő</t>
  </si>
  <si>
    <t>Alulfinanszírozás bevétele az intézményeknél</t>
  </si>
  <si>
    <t>Lajosvárosi Lakszöv.-Mátyás király u. 25-29. társasházból-iparosított technológiával épült épületek felújításához önerő</t>
  </si>
  <si>
    <t>Lajosvárosi Lakszöv.-Berze Nagy J. u. 11. társasházból-iparosított technológiával épült épületek felújításához önerő</t>
  </si>
  <si>
    <t>Lajosvárosi Lakszöv.-Berze Nagy J. u. 9. társasházból-iparosított technológiával épült épületek felújításához önerő</t>
  </si>
  <si>
    <t>Lajosvárosi Lakszöv.-Berze Nagy J. u. 1. társasházból-iparosított technológiával épült épületek felújításához önerő</t>
  </si>
  <si>
    <t xml:space="preserve">2006. évi eredeti előirányzat </t>
  </si>
  <si>
    <t>2006. évi módosított               előirányzat</t>
  </si>
  <si>
    <t>2006. évi                 teljesítés</t>
  </si>
  <si>
    <t>Lajosvárosi Lakszöv.-Faiskola u. 4-6. (40 lakás) társasházból-iparosított technológiával épült épületek felújításához önerő</t>
  </si>
  <si>
    <t>Lajosvárosi Lakszöv.-Faiskola u. 4-6. (56 lakás) társasházból-iparosított technológiával épült épületek felújításához önerő</t>
  </si>
  <si>
    <t>Lajosvárosi Lakszöv.-Faiskola u. 12. társasházból-iparosított technológiával épült épületek felújításához önerő</t>
  </si>
  <si>
    <t>Lajosvárosi Lakszöv.-Kallómalom u. 3-13. társasházból-iparosított technológiával épült épületek felújításához önerő</t>
  </si>
  <si>
    <t>Intézmények költségvetési támogatása</t>
  </si>
  <si>
    <t>Lajosvárosi Lakszöv.-Kiskanda u. 5. társasházból-iparosított technológiával épült épületek felújításához önerő</t>
  </si>
  <si>
    <t>Lajosvárosi Lakszöv.-Kiskanda u. 8. társasházból-iparosított technológiával épült épületek felújításához önerő</t>
  </si>
  <si>
    <t>Lajosvárosi Lakszöv.-Kiskanda u. 10. társasházból-iparosított technológiával épült épületek felújításához önerő</t>
  </si>
  <si>
    <t>Lajosvárosi Lakszöv.-Szőlő u. 6. társasházból-iparosított technológiával épült épületek felújításához önerő</t>
  </si>
  <si>
    <t>Lajosvárosi Lakszöv.-Vörösmarty u. 40-44. társasházból-iparosított technológiával épült épületek felújításához önerő</t>
  </si>
  <si>
    <t>Továbbadási célra kapott működési bevétel</t>
  </si>
  <si>
    <t>Továbbadási célra kapott működési kiadás</t>
  </si>
  <si>
    <t>Lajosvárosi Lakszöv.-Berze Nagy J. u. 5. társasházból-iparosított technológiával épült épületek felújításához önerő</t>
  </si>
  <si>
    <t>Lajosvárosi Lakszöv.-Berze Nagy J. u. 7. társasházból-iparosított technológiával épült épületek felújításához önerő</t>
  </si>
  <si>
    <t>Lajosvárosi Lakszöv.-Egészségház u. 11. társasházból-iparosított technológiával épült épületek felújításához önerő</t>
  </si>
  <si>
    <t>Cifrakapu u. 144. társasházból-iparosított technológiával épült épületek felújításához önerő</t>
  </si>
  <si>
    <t>2005. évi létszámcsökkentési pályázatból visszafizetés</t>
  </si>
  <si>
    <t xml:space="preserve">ÁSZ megállapítása alapján 2005. évi normatív kötött támogatás </t>
  </si>
  <si>
    <t>visszafizetés</t>
  </si>
  <si>
    <t>Kallómalom út 50-54. társasház (2005. évi)</t>
  </si>
  <si>
    <t>Kallómalom út 32-36. társasház (2005. évi)</t>
  </si>
  <si>
    <t>Kallómalom út 64-66. társasház (2005. évi)</t>
  </si>
  <si>
    <t>Kallómalom út 56-62. társasház (2005. évi)</t>
  </si>
  <si>
    <t>Rákóczi út 33-37. társasház (2005. évi)</t>
  </si>
  <si>
    <t>Kallómalom út 46-48. társasház (2005. évi)</t>
  </si>
  <si>
    <t>Árpád út 9-11. társasház (2005. évi)</t>
  </si>
  <si>
    <t>Rózsa Károly út 8. társasház (2005. évi)</t>
  </si>
  <si>
    <t>Rózsa Károly út 12. társasház (2005. évi)</t>
  </si>
  <si>
    <t>Kallómalom út 38-44. társasház (2005. évi)</t>
  </si>
  <si>
    <t>Kolozsvári út 45. társasház (2005. évi)</t>
  </si>
  <si>
    <t>Mátyás király út 39-43. társasház (2005. évi)</t>
  </si>
  <si>
    <t>Remenyik út 18. társasház (2005. évi)</t>
  </si>
  <si>
    <t>Olasz út 17-23. társasház (2005. évi)</t>
  </si>
  <si>
    <t>Mátyás király út 25-29. társasház (2005. évi)</t>
  </si>
  <si>
    <t>Berze Nagy János út 1. társasház (2005. évi)</t>
  </si>
  <si>
    <t>Lenkey Általános Iskola</t>
  </si>
  <si>
    <t>Kőlyuk út mentén járdaépítés</t>
  </si>
  <si>
    <t>"A Nagy Könyv" című műalkotás</t>
  </si>
  <si>
    <t>Országyűlési Képviselői Iroda felhalmozási kiadások</t>
  </si>
  <si>
    <t>Faiskola út 2. társasház (2005. évi)</t>
  </si>
  <si>
    <t>Bartakovics út 34. társasház (2005. évi)</t>
  </si>
  <si>
    <t>Barkóczy u. 13-15., Csiky u. 9. társasház (2005. évi)</t>
  </si>
  <si>
    <t>Szőlő u. 6. társasház (2005. évi)</t>
  </si>
  <si>
    <t>Mátyás király út 51-53-55. társasház (2005. évi)</t>
  </si>
  <si>
    <t>Vörösmarty út 54/A, B társasház (2005. évi)</t>
  </si>
  <si>
    <t>Sas út 4. társasház (2005. évi)</t>
  </si>
  <si>
    <t>Töviskes tér 10. társasház (2005. évi)</t>
  </si>
  <si>
    <t>Kacsapart u. 1. társasház (2005. évi)</t>
  </si>
  <si>
    <t>Grónay u. 9.-Deák F. u. 16. társasház (2005. évi)</t>
  </si>
  <si>
    <t>Malomárok út 2. társasház (2005. évi)</t>
  </si>
  <si>
    <t>Pozsonyi u. 2. társasház (2005. évi)</t>
  </si>
  <si>
    <t>Töviskes tér 1-9. társasház (2005. évi)</t>
  </si>
  <si>
    <t>Kertész út 34. társasház (2005. évi)</t>
  </si>
  <si>
    <t>Kiskanda út 2. társasház (2005. évi)</t>
  </si>
  <si>
    <t>1. sz. melléklet a 21/2007. (IV. 27.) sz. rendelethez</t>
  </si>
  <si>
    <t>2. sz. melléklet a 21/2007. (IV. 27.) sz. rendelethez</t>
  </si>
  <si>
    <t>3. sz. melléklet a 21/2007. (IV. 27.) sz. rendelethez</t>
  </si>
  <si>
    <t>Pacsirta u. 2-10. társasház (2005. évi)</t>
  </si>
  <si>
    <t>Pacsirta u. 22-30. társasház (2005. évi)</t>
  </si>
  <si>
    <t>Olasz út 25-35. társasház (2005. évi)</t>
  </si>
  <si>
    <t>Berze Nagy János út 9. társasház (2005. évi)</t>
  </si>
  <si>
    <t>Berze Nagy János út 11. társasház (2005. évi)</t>
  </si>
  <si>
    <t>Faiskola út 4. társasház (2005. évi)</t>
  </si>
  <si>
    <t>Függő, átfutó, kiegyenlítő kiadások</t>
  </si>
  <si>
    <t>Faiskola út 6. társasház (2005. évi)</t>
  </si>
  <si>
    <t>Zöldfelületek felújítása</t>
  </si>
  <si>
    <t>Érsekkert csapadékvíz rendezés</t>
  </si>
  <si>
    <t>Fertő dűlői 26887 hrsz-ú út felújítása</t>
  </si>
  <si>
    <t>Faiskola út 12. társasház (2005. évi)</t>
  </si>
  <si>
    <t>Kallómalom út 3-13. társasház (2005. évi)</t>
  </si>
  <si>
    <t>Kiskanda út 5. társasház (2005. évi)</t>
  </si>
  <si>
    <t>Kiskanda út 8. társasház (2005. évi)</t>
  </si>
  <si>
    <t>Kiskanda út 10. társasház (2005. évi)</t>
  </si>
  <si>
    <t>Szőlő út 10. társasház (2005. évi)</t>
  </si>
  <si>
    <t>Vörösmarty út 40-44. társasház (2005. évi)</t>
  </si>
  <si>
    <t>Berze Nagy János út 5. társasház (2005. évi)</t>
  </si>
  <si>
    <t>Berze Nagy János út 7. társasház (2005. évi)</t>
  </si>
  <si>
    <t>Egészségház út 11. társasház (2005. évi)</t>
  </si>
  <si>
    <t>Felnémet-Nagylapos ROP pályázathoz pályázati önerő biztosítása</t>
  </si>
  <si>
    <t>Lakásértékesítésből származó tartalék</t>
  </si>
  <si>
    <t>Pályázati előfinanszírozási alap</t>
  </si>
  <si>
    <t>EVAT kezelésében lévő önkormányzati vagyonhoz kapcsolódó tartalék</t>
  </si>
  <si>
    <t>Pozsonyi u-i lakások üzemeltetésének tartaléka</t>
  </si>
  <si>
    <t>Egyéb feladatok tartaléka</t>
  </si>
  <si>
    <t>Továbbszámlázott szolgáltatás</t>
  </si>
  <si>
    <t>Talajterhelési díj</t>
  </si>
  <si>
    <t>Különleges gondozás keretében nyújtott ellátás                       100 %-a</t>
  </si>
  <si>
    <t>Önkormányzati költségvetési szervek                         intézményi működési bevételei</t>
  </si>
  <si>
    <t>Jövedelemdifferenciálódás mérsékelésére</t>
  </si>
  <si>
    <t>Helyi közművelődési és közgyűjteményi feladatok 100 %-a</t>
  </si>
  <si>
    <t>Kollégiumok közoktatási feladatai 100 %-a</t>
  </si>
  <si>
    <t>Hozzájárulás egyéb közoktatási, nevelési, oktatási feladatokhoz 100 %-a</t>
  </si>
  <si>
    <t>Gyermek- és ifjúságvédelemmel összefüggő juttatások, szolgáltatások 100 %-a</t>
  </si>
  <si>
    <t>Címzett támogatás</t>
  </si>
  <si>
    <t>Központosított előirányzatok</t>
  </si>
  <si>
    <t>Helyi kisebbségi önkormányzatok, működésének általános támogatása</t>
  </si>
  <si>
    <t>Végrehajtási bírság</t>
  </si>
  <si>
    <t>Állategészségügyi szolgáltatás</t>
  </si>
  <si>
    <t>Önkormányzati lakások lakbérbevétele</t>
  </si>
  <si>
    <t>Reklámcélú közterülethasználati díj</t>
  </si>
  <si>
    <t>Hozambevétel</t>
  </si>
  <si>
    <t>Támogatás a fedett uszoda működtetésére</t>
  </si>
  <si>
    <t xml:space="preserve">További végzettség miatti illetménynövelés </t>
  </si>
  <si>
    <t>Pedagógiai szakszolgálat tartaléka</t>
  </si>
  <si>
    <t>Működési költségvetéshez</t>
  </si>
  <si>
    <t>Gépjárműadó</t>
  </si>
  <si>
    <t>Tartalékok</t>
  </si>
  <si>
    <t>Átengedett központi adók összesen:</t>
  </si>
  <si>
    <t>Pénzmaradványi tartalék</t>
  </si>
  <si>
    <t>Központi költségvetési támogatás összesen:</t>
  </si>
  <si>
    <t>Előző évi pénzmaradvány</t>
  </si>
  <si>
    <t>Környezetvédelmi és természetvédelmi támogatások</t>
  </si>
  <si>
    <t>Városüzemeltetés (1-8 címszám) összesen:</t>
  </si>
  <si>
    <t>Intézményvezetők szakmai tanulmányútja</t>
  </si>
  <si>
    <t>Városi Televízió KHT szolgáltatás</t>
  </si>
  <si>
    <t>Önkormányzati Tervtanács</t>
  </si>
  <si>
    <t>támogatása</t>
  </si>
  <si>
    <t>Temetési szolgáltatás</t>
  </si>
  <si>
    <t>Általános tartalék</t>
  </si>
  <si>
    <t>Polgármesteri céltartalék</t>
  </si>
  <si>
    <t>Építésügyi bírság</t>
  </si>
  <si>
    <t>Pályázati anyagok értékesítése</t>
  </si>
  <si>
    <t>Nem lakás célú helyiség bérleti jog eladás</t>
  </si>
  <si>
    <t>Körzeti igazgatási feladatok</t>
  </si>
  <si>
    <t>Kiegészítő támogatás egyes közoktatási feladatok ellátásához</t>
  </si>
  <si>
    <t>Dolgozók lakáskölcsön törlesztés</t>
  </si>
  <si>
    <t>Számlapénz és pénzügyi műveletek kamata</t>
  </si>
  <si>
    <t>Illemhelyek üzemeltetése</t>
  </si>
  <si>
    <t>Eltérő közterülethasználat díja</t>
  </si>
  <si>
    <t>Egri Görög Önkormányzat</t>
  </si>
  <si>
    <t>Lengyel Kisebbségi Önkormányzat</t>
  </si>
  <si>
    <t>Pince és partfal veszélyelhárítás</t>
  </si>
  <si>
    <t>Szarvaskőtől átvett pénzeszköz a Körjegyzőség működtetéséhez</t>
  </si>
  <si>
    <t>Körzeti igazgatási feladatok 100 %-a</t>
  </si>
  <si>
    <t>Üdülőhelyi feladatok 100 %-a</t>
  </si>
  <si>
    <t>A lakáshoz jutás feladatai 100 %-a</t>
  </si>
  <si>
    <t>Turisztikai táblák bérleti díja</t>
  </si>
  <si>
    <t>Egyéb rendezvények</t>
  </si>
  <si>
    <t>Lakásfenntartási támogatás - alanyi jogon</t>
  </si>
  <si>
    <t>Lakásfenntartási támogatás - méltányossági alapon</t>
  </si>
  <si>
    <t>Élhetőbb Városért akciósorozat</t>
  </si>
  <si>
    <t>Pedagógiai szakszolgálat</t>
  </si>
  <si>
    <t>Ápolási díj -  alanyi jogon</t>
  </si>
  <si>
    <t>Ápolási díj -  méltányossági alapon</t>
  </si>
  <si>
    <t>Polgármesteri Hivatal informatikai fejlesztés</t>
  </si>
  <si>
    <t>Önkormányzati feladatellátáshoz kapcsolódó tartalék</t>
  </si>
  <si>
    <t>Önkormányzati költségvetési szervek bevételei összesen:</t>
  </si>
  <si>
    <t>Önkormányzati költségvetési szervek kiadásai összesen:</t>
  </si>
  <si>
    <t>Önkormányzat által szervezett közcélú foglalkoztatás támogatása</t>
  </si>
  <si>
    <t>Heves Megyei Közoktatási Közalapítvány támogatása</t>
  </si>
  <si>
    <t>Pályázati tartalék</t>
  </si>
  <si>
    <t>Idegenforgalmi kiadványok és egyéb marketing tevékenység</t>
  </si>
  <si>
    <t>Egyéb idegenforgalmi működési költségek</t>
  </si>
  <si>
    <t>Ifjúsági rendezvények és kiadványok támogatása</t>
  </si>
  <si>
    <t>Kiemelkedő versenyeredményt elért tanulók köszöntése</t>
  </si>
  <si>
    <t>Időskorúak járadéka</t>
  </si>
  <si>
    <t>Rendkívüli gyermekvédelmi támogatás</t>
  </si>
  <si>
    <t>Mezőőri szolgálat</t>
  </si>
  <si>
    <t>VII. fejezet összesen:</t>
  </si>
  <si>
    <t>Közvilágítás áramdíja</t>
  </si>
  <si>
    <t>Közúti forgalomirányító lámpák üzemeltetése</t>
  </si>
  <si>
    <t>Városi Diáktanács működése</t>
  </si>
  <si>
    <t>Harlekin Bábszínház működéséhez</t>
  </si>
  <si>
    <t>Grőber temető fenntartása</t>
  </si>
  <si>
    <t>Diákönkormányzati táborok, képzések támogatása</t>
  </si>
  <si>
    <t>Szociális és Egészségügyi kitüntetések</t>
  </si>
  <si>
    <t>Városi Gyámhivatal</t>
  </si>
  <si>
    <t>Bródy Sándor Könyvtár működéséhez</t>
  </si>
  <si>
    <t>Szimfónia Kulturális Alapítvány támogatása</t>
  </si>
  <si>
    <t>Konszenzus Alapítványnak Ifjúsági Centrum működéséhez</t>
  </si>
  <si>
    <t>Szennyvíztisztító telepre</t>
  </si>
  <si>
    <t>Biosziget Rehabilitációs Alapítvány lakóotthona működéséhez</t>
  </si>
  <si>
    <t>Országgyűlési Képviselői Iroda működtetése</t>
  </si>
  <si>
    <t>Joó János Óvoda</t>
  </si>
  <si>
    <t>Személyi jövedelemadó normatív módon elosztott része</t>
  </si>
  <si>
    <t xml:space="preserve">Gépjárműadó </t>
  </si>
  <si>
    <t>Óvodai nevelés 100 %-a</t>
  </si>
  <si>
    <t>Iskolai oktatás 100 %-a</t>
  </si>
  <si>
    <t>Alapfokú művészetoktatás 100 %-a</t>
  </si>
  <si>
    <t>Lakott külterülettel kapcsolatos                             feladatok 100 %-a</t>
  </si>
  <si>
    <t>Helyi adó bevételhez kapcsolódó pótlékok, bírságok</t>
  </si>
  <si>
    <t>Kiállítások, vásárok</t>
  </si>
  <si>
    <t>Képzőművészeti alap</t>
  </si>
  <si>
    <t>Polgármesteri Hivatal működési  költségvetés</t>
  </si>
  <si>
    <t>Feladatokkal és szerződéssel lekötött</t>
  </si>
  <si>
    <t>Közterülethasználati díj</t>
  </si>
  <si>
    <t>Polgármesteri Hivatal felújítási kiadásai</t>
  </si>
  <si>
    <t>Polgármesteri Hivatal kis- és középberuházások kiadásai</t>
  </si>
  <si>
    <t>Helyi kisebbségi önkormányzatok</t>
  </si>
  <si>
    <t>Farkas Ferenc Zeneiskola</t>
  </si>
  <si>
    <t>Óvodai, iskolai úszás-oktatás</t>
  </si>
  <si>
    <t>Nemzetközi ifjúsági cserék támogatása</t>
  </si>
  <si>
    <t>Környezetvédelmi feladatok</t>
  </si>
  <si>
    <t>Internet szolgáltatás</t>
  </si>
  <si>
    <t>Ifjúsági Alap</t>
  </si>
  <si>
    <t>Benedek Elek Óvoda</t>
  </si>
  <si>
    <t>Szennyvíztisztító telep bérleti díja</t>
  </si>
  <si>
    <t>Gondozási díj</t>
  </si>
  <si>
    <t>Helyi adók bevétele</t>
  </si>
  <si>
    <t>Személyi jövedelemadó helyben maradó része</t>
  </si>
  <si>
    <t>Alapítványok és civil szervezetek támogatása</t>
  </si>
  <si>
    <t>Támogatási kölcsönök nyújtása</t>
  </si>
  <si>
    <t>Fiatalok lakáshozjutási kölcsöne</t>
  </si>
  <si>
    <t>Vagyoni bevételekhez kapcsolódó tartalék</t>
  </si>
  <si>
    <t>Áremelések miatti céltartalék</t>
  </si>
  <si>
    <t>Egyéb városüzemeltetési feladatok</t>
  </si>
  <si>
    <t>Magyar Politikatudományi Társaság támogatása</t>
  </si>
  <si>
    <t>Eger Megyei Jogú Város Önkormányzata</t>
  </si>
  <si>
    <t>Lakásvásárlás</t>
  </si>
  <si>
    <t>Vagyonnal kapcsolatos kiadások (121-130 címszám) összesen:</t>
  </si>
  <si>
    <t>Felújítási kiadások  (141-160 címszám) összesen:</t>
  </si>
  <si>
    <t>Csapadékvíz rendezési feladatok</t>
  </si>
  <si>
    <t xml:space="preserve">Működési költségvetés </t>
  </si>
  <si>
    <t>Pedagógus szakvizsga és továbbképzés</t>
  </si>
  <si>
    <t>Felhalmozási célra nyújtott támogatási kölcsön visszatérülése</t>
  </si>
  <si>
    <t>Fiatalok lakáskölcsön törlesztése</t>
  </si>
  <si>
    <t>Ezer forintban</t>
  </si>
  <si>
    <t>Alcím-szám</t>
  </si>
  <si>
    <t>Rendszeres gyermekvédelmi támogatás</t>
  </si>
  <si>
    <t>I. fejezet: Önkormányzati költségvetési szervek</t>
  </si>
  <si>
    <t>Működési költségvetés</t>
  </si>
  <si>
    <t>Munkaadókat terhelő járulékok</t>
  </si>
  <si>
    <t>Ellátottak pénzbeli juttatásai</t>
  </si>
  <si>
    <t>Felhalmozási kiadások</t>
  </si>
  <si>
    <t>Beruházási kiadások</t>
  </si>
  <si>
    <t>Cím összesen:</t>
  </si>
  <si>
    <t>Felújítás</t>
  </si>
  <si>
    <t>Dobó István Gimnázium</t>
  </si>
  <si>
    <t>Pásztorvölgyi Általános Iskola és Gimnázium</t>
  </si>
  <si>
    <t>Balassi Bálint Általános Iskola</t>
  </si>
  <si>
    <t>Hunyadi Mátyás Általános Iskola</t>
  </si>
  <si>
    <t>Lenkey János Általános Iskola</t>
  </si>
  <si>
    <t>Tinódi Sebestyén Általános Iskola</t>
  </si>
  <si>
    <t>Dr. Kemény Ferenc Általános Iskola</t>
  </si>
  <si>
    <t>Városi Ellátó Szolgálat</t>
  </si>
  <si>
    <t>Dr. Hibay Károly u.-i óvoda</t>
  </si>
  <si>
    <t>Alcím összesen:</t>
  </si>
  <si>
    <t>Farkasvölgy u.-i óvoda</t>
  </si>
  <si>
    <t>Köztársaság téri óvoda</t>
  </si>
  <si>
    <t>Nagyváradi u.-i óvoda</t>
  </si>
  <si>
    <t>Ifjúság u.-i óvoda</t>
  </si>
  <si>
    <t>Deák Ferenc u.-i óvoda (Arany János u.-i tagóvodával együtt)</t>
  </si>
  <si>
    <t>Széchenyi István u.-i óvoda</t>
  </si>
  <si>
    <t>Tavasz u.-i óvoda</t>
  </si>
  <si>
    <t>Kodály Zoltán u.-i óvoda</t>
  </si>
  <si>
    <t>Bervai óvoda (Kovács Jakab u.-i tagóvodával együtt)</t>
  </si>
  <si>
    <t>Idősek Berva-völgyi Otthona</t>
  </si>
  <si>
    <t>Hivatásos Önkormányzati Tűzoltóság</t>
  </si>
  <si>
    <t>Bródy Sándor Könyvtár</t>
  </si>
  <si>
    <t>II. fejezet: Polgármesteri Hivatal</t>
  </si>
  <si>
    <t>Parkfenntartás</t>
  </si>
  <si>
    <t>Köztisztaság</t>
  </si>
  <si>
    <t>Közutak, hidak üzemeltetése</t>
  </si>
  <si>
    <t>Települési vízellátás</t>
  </si>
  <si>
    <t>Közkifolyók és locsolóhálózat vízdíja</t>
  </si>
  <si>
    <t>Közvilágítás</t>
  </si>
  <si>
    <t>Építésügyi feladatok</t>
  </si>
  <si>
    <t>Utcanév táblák</t>
  </si>
  <si>
    <t>Vízrendezés, vízelvezetés</t>
  </si>
  <si>
    <t>Közterületfelügyelet</t>
  </si>
  <si>
    <t>Idegenforgalmi szolgáltatás</t>
  </si>
  <si>
    <t>Idegenforgalmi reklám-propaganda</t>
  </si>
  <si>
    <t>Idegenforgalmi, kulturális rendezvények</t>
  </si>
  <si>
    <t>Cím-név</t>
  </si>
  <si>
    <t>Alcím-név</t>
  </si>
  <si>
    <t>Előirányzati csoportnév</t>
  </si>
  <si>
    <t>Kiemelt előirányzatnév</t>
  </si>
  <si>
    <t>Szivárvány Napköziotthonos Óvoda</t>
  </si>
  <si>
    <t>Eboltás</t>
  </si>
  <si>
    <t>Dolgozók lakáscélú kölcsöne</t>
  </si>
  <si>
    <t>Kulturális tevékenység</t>
  </si>
  <si>
    <t>"Pro Cultura Agriae" díj</t>
  </si>
  <si>
    <t>Nívódíjak</t>
  </si>
  <si>
    <t>Irodalmi élet, pályadíjak</t>
  </si>
  <si>
    <t>Kulturális Pályázati Alap</t>
  </si>
  <si>
    <t>Fejlesztési és vis maior feladatok támogatása</t>
  </si>
  <si>
    <t>Csatorna, III. rendű vízfolyások, nyílt árok karbantartás</t>
  </si>
  <si>
    <t>Sporttevékenység</t>
  </si>
  <si>
    <t>Sportkitüntetések</t>
  </si>
  <si>
    <t>Sportalap</t>
  </si>
  <si>
    <t xml:space="preserve">Ifjúsági célú tevékenység </t>
  </si>
  <si>
    <t>Oktatási dolgozók kitüntetése</t>
  </si>
  <si>
    <t>Ifjúsági tagozat működtetése</t>
  </si>
  <si>
    <t>Önkormányzati igazgatási tevékenység</t>
  </si>
  <si>
    <t>Önkormányzati vagyonbiztosítás</t>
  </si>
  <si>
    <t>Segélyek</t>
  </si>
  <si>
    <t>Rendszeres szociális segély</t>
  </si>
  <si>
    <t>Közgyógyellátás</t>
  </si>
  <si>
    <t>Átmeneti segély</t>
  </si>
  <si>
    <t>Munkanélküliek rendszeres szociális segélye</t>
  </si>
  <si>
    <t>Esküvői, névadói szolgáltatás</t>
  </si>
  <si>
    <t>ÁFA befizetés</t>
  </si>
  <si>
    <t>Nemzetközi kapcsolatok</t>
  </si>
  <si>
    <t>Mezőgazdasági feladatok</t>
  </si>
  <si>
    <t>Külterületi utak fenntartása</t>
  </si>
  <si>
    <t>Gárdonyi Géza Színház működéséhez</t>
  </si>
  <si>
    <t>Egri Városi Rendőrkapitányság támogatása</t>
  </si>
  <si>
    <t>Önerős közműtámogatás</t>
  </si>
  <si>
    <t>Fiatalok lakáshozjutásának támogatása</t>
  </si>
  <si>
    <t>KIADÁSOK ÖSSZESEN:</t>
  </si>
  <si>
    <t>Intézményi működési bevételek</t>
  </si>
  <si>
    <t>B E V É T E L E K</t>
  </si>
  <si>
    <t>K I A D Á S O K</t>
  </si>
  <si>
    <t>Felhalmozási célú kiadások</t>
  </si>
  <si>
    <t>Családsegítő Intézet</t>
  </si>
  <si>
    <t>I. fejezet összesen:</t>
  </si>
  <si>
    <t xml:space="preserve">Címkézett iparűzési adó miatti tartalék </t>
  </si>
  <si>
    <t>Eger és Körzete Kistérségi Területfejlesztési Önkormányzati Társulás</t>
  </si>
  <si>
    <t>Beruházási, felhalmozási feladatokhoz</t>
  </si>
  <si>
    <t>Intézmények tervszerű kisfelújítása</t>
  </si>
  <si>
    <t>Akadálymentes közlekedés</t>
  </si>
  <si>
    <t>Útberuházások</t>
  </si>
  <si>
    <t>Egyéb fejlesztési célú hitel törlesztés 2000. évi</t>
  </si>
  <si>
    <t>Települési folyékony hulladék ártalmatlanításának támogatása</t>
  </si>
  <si>
    <t>kapcsolatos kiadások</t>
  </si>
  <si>
    <t>Önkormányzati lakásokkal kapcsolatos kiadások</t>
  </si>
  <si>
    <t>Nem lakás célú helyiségekkel kapcsolatos kiadások</t>
  </si>
  <si>
    <t>Kacsapart u. 1. társasházból-iparosított technológiával épületek felújításához önerő</t>
  </si>
  <si>
    <t>TRFC-Déli iparterület szennyvízhálózat fejlesztés</t>
  </si>
  <si>
    <t>Phare támogatás a Balassi Bálint tanuszoda akadálymentesítéséhez</t>
  </si>
  <si>
    <t>Phare támogatás a sportlétesítmények akadálymentesítéséhez</t>
  </si>
  <si>
    <t>Phare támogatás a Szent Miklós városrész rehabilitációjához</t>
  </si>
  <si>
    <t>Phare támogatás az információs technológia a Lenkey Általános Iskolában programhoz</t>
  </si>
  <si>
    <t xml:space="preserve">TISZK létrehozása-tankonyha kialakítása HEFOP pályázatra </t>
  </si>
  <si>
    <t>Vállakozási tevékenység eredményének visszaforgatása alaptevékenységre</t>
  </si>
  <si>
    <t>OLÉH-tól Cifrakapu u. 144. társasház rekonstrukciójához</t>
  </si>
  <si>
    <t>Forrás Gyermek- és Ifjúsági központ rekonstrukciója és bővítése</t>
  </si>
  <si>
    <t>Forrás Gyermek és Ifjúsági Központ</t>
  </si>
  <si>
    <t>Kertész u. 34. társasházból-iparosított technológiával épületek felújításához önerő</t>
  </si>
  <si>
    <t>Pozsonyi u. 2. társasházból-iparosított technológiával épületek felújításához önerő</t>
  </si>
  <si>
    <t>Töviskes tér 1-9. társasházból-iparosított technológiával épületek felújításához önerő</t>
  </si>
  <si>
    <t>Faiskola u. 2/a. társasházból-iparosított technológiával épületek felújításához önerő</t>
  </si>
  <si>
    <t>Bartakovics u. 34. társasházból-iparosított technológiával épületek felújításához önerő</t>
  </si>
  <si>
    <t>Barkóczy u. 13-15., Csiky u. 9. társasházból-iparosított technológiával épületek felújításához önerő</t>
  </si>
  <si>
    <t>Mátyás király u. 51-55. társasházból-iparosított technológiával épületek felújításához önerő</t>
  </si>
  <si>
    <t>Vörösmarty u. 54. társasházból-iparosított technológiával épületek felújításához önerő</t>
  </si>
  <si>
    <t>Sas u. 4. társasházból-iparosított technológiával épületek felújításához önerő</t>
  </si>
  <si>
    <t>Töviskes tér 10. társasházból-iparosított technológiával épületek felújításához önerő</t>
  </si>
  <si>
    <t>Grónay u. 9.-Deák F. u. 16. társasházból-iparosított technológiával épületek felújításához önerő</t>
  </si>
  <si>
    <t>Malomárok u. 2. társasházból-iparosított technológiával épületek felújításához önerő</t>
  </si>
  <si>
    <t>Kiskanda u. 2. társasházból-iparosított technológiával épületek felújításához önerő</t>
  </si>
  <si>
    <t>Olasz u. 25-35. társasházból-iparosított technológiával épületek felújításához önerő</t>
  </si>
  <si>
    <t>Szőlő u. 10-12. társasházból-iparosított technológiával épületek felújításához önerő</t>
  </si>
  <si>
    <t>Pacsirta u. 22-30. társasházból-iparosított technológiával épületek felújításához önerő</t>
  </si>
  <si>
    <t>Pacsirta u. 10. társasházból-iparosított technológiával épületek felújításához önerő</t>
  </si>
  <si>
    <t>Eger Város Hegyközségnek Szépasszonyvölgyi borversenyhez</t>
  </si>
  <si>
    <t>Vis maior tartaléka</t>
  </si>
  <si>
    <t>Filharmónia koncertsorozat</t>
  </si>
  <si>
    <t>Polgári védelmi tevékenység</t>
  </si>
  <si>
    <t>Munkanélküliek egyéb önkormányzati foglalkoztatása</t>
  </si>
  <si>
    <t>Okmányiroda</t>
  </si>
  <si>
    <t>Egyéb ingatlan értékesítés</t>
  </si>
  <si>
    <t>Urnahely visszavásárlás</t>
  </si>
  <si>
    <t>Kiszámlázott termékek és szolgáltatások ÁFA-ja</t>
  </si>
  <si>
    <t>(1-3 alcím összesen)</t>
  </si>
  <si>
    <t>Egri Kereskedelmi, Mezőgazdasági, Vendéglátóipari Szakközép-,</t>
  </si>
  <si>
    <t>Szakiskola és Kollégium</t>
  </si>
  <si>
    <t>Kossuth Zsuzsa Gimnázium, Szakképző Iskola és Kollégium</t>
  </si>
  <si>
    <t>Kül- és belterjes parkfenntartás Eger város közigazgatási</t>
  </si>
  <si>
    <t>határán belül</t>
  </si>
  <si>
    <t>Virágszirom program</t>
  </si>
  <si>
    <t>Virágos Egerért verseny</t>
  </si>
  <si>
    <t>Korábbi Közgyűlési döntés Szépasszonyvölgy parkfenntartás</t>
  </si>
  <si>
    <t>Közigazgatási határon belül köztisztasági feladatok,</t>
  </si>
  <si>
    <t>illegális hulladék összeszedése</t>
  </si>
  <si>
    <t>Köztéri konténerek ürítése</t>
  </si>
  <si>
    <t>Korábbi Közgyűlési döntés Szépasszonyvölgy fenntartás</t>
  </si>
  <si>
    <t>Utak, hidak, járdák karbantartása</t>
  </si>
  <si>
    <t>Közúti jelzőeszközök, úttartozékok</t>
  </si>
  <si>
    <t>Útburkolati jelfestés</t>
  </si>
  <si>
    <t>Közúti szakági nyilvántartás</t>
  </si>
  <si>
    <t>Karbantartás, üzemeltetés</t>
  </si>
  <si>
    <t>Sürgős beavatkozások</t>
  </si>
  <si>
    <t>Szakági nyilvántartás</t>
  </si>
  <si>
    <t>Szépasszonyvölgy (zárt-nyílt csapadék) karbantartás</t>
  </si>
  <si>
    <t>Bornemissza Gergely Szakközép-, Szakiskola és Kollégium</t>
  </si>
  <si>
    <t>Városi Nevelési Tanácsadó és Logopédiai Intézet</t>
  </si>
  <si>
    <t>Bölcsődei Igazgatóság</t>
  </si>
  <si>
    <t>(1-21 alcím összesen)</t>
  </si>
  <si>
    <t>Tourinform Eger Idegenforgalmi Információs Iroda</t>
  </si>
  <si>
    <t>Járdák, parkolók felújítása</t>
  </si>
  <si>
    <t>Játszótér felújítás</t>
  </si>
  <si>
    <t>Útfelújítások</t>
  </si>
  <si>
    <t>Egerszalóki csere erdősítés</t>
  </si>
  <si>
    <t>Urnafal és urnasírhely építés</t>
  </si>
  <si>
    <t>Farkasvölgyi-árok nyomvonaláthelyezés</t>
  </si>
  <si>
    <t>Polgármesteri Hivatal felhalmozási kiadásai</t>
  </si>
  <si>
    <t>Pályázatok benyújtásával kapcsolatos kiadások</t>
  </si>
  <si>
    <t>Tanulmányok, programok</t>
  </si>
  <si>
    <t>Engedélyezési tervek</t>
  </si>
  <si>
    <t>Pályázatírás, tanácsadás, egyéb kiadások</t>
  </si>
  <si>
    <t>Hulladékgazdálkodási Társulás működési kiadásai</t>
  </si>
  <si>
    <t>Környezetvédelmi Alap</t>
  </si>
  <si>
    <t>Agria-Komplexum Kft támogatása</t>
  </si>
  <si>
    <t>Fejlesztési célú hitel törlesztés 2003. évi</t>
  </si>
  <si>
    <t>VII. fejezet: Tartalékok</t>
  </si>
  <si>
    <t>VIII. fejezet: Pénzmaradványi tartalék</t>
  </si>
  <si>
    <t>Pénzügyi befektetések bevétele</t>
  </si>
  <si>
    <t>Heves Megyei Regionális Hulladékgazdálkodási Társulás</t>
  </si>
  <si>
    <t>Felsővárosi Általános Iskola</t>
  </si>
  <si>
    <t>Egészségügyi Szolgálat</t>
  </si>
  <si>
    <t>Állami ünnepek</t>
  </si>
  <si>
    <t>Cigány Kisebbségi Önkormányzat</t>
  </si>
  <si>
    <t>Andrássy György Közgazdasági Szakközépiskola</t>
  </si>
  <si>
    <t>Móra Ferenc Általános Iskola és Előkészítő Szakiskola</t>
  </si>
  <si>
    <t>Szilágyi Erzsébet Gimnázium és Kollégium</t>
  </si>
  <si>
    <t>Egri Városi Sportiskola</t>
  </si>
  <si>
    <t>Szabályozási tervek elkészítéséhez kapcsolódó bevételek</t>
  </si>
  <si>
    <t>Szabályozási terv és helyi építési szabályzat</t>
  </si>
  <si>
    <t>Befektetett pénzügyi eszközök kamata</t>
  </si>
  <si>
    <t>Epreskert u.-i óvoda</t>
  </si>
  <si>
    <t>Környezetvédelmi bírság</t>
  </si>
  <si>
    <t>Települési szilárd hulladékkezelő gépek bérleti díja</t>
  </si>
  <si>
    <t>Egyes szociális feladatok kiegészítő támogatása</t>
  </si>
  <si>
    <t>Városgondozás Kft működési támogatása</t>
  </si>
  <si>
    <t>Balesetveszély és azonnali beavatkozást igénylő esetek</t>
  </si>
  <si>
    <t>Tervezés, előkészítés</t>
  </si>
  <si>
    <t>Bérlakás visszaadással kapcsolatos kiadások</t>
  </si>
  <si>
    <t>Bérbeadott ingatlanokkal kapcsolatos kiadások</t>
  </si>
  <si>
    <t>Bérlakásértékesítéssel kapcsolatos kiadások</t>
  </si>
  <si>
    <t>Nem lakás céljára szolgáló helyiségek visszadásával kapcsolatos kiadások</t>
  </si>
  <si>
    <t>Városi Ifjúsági Ösztöndíj Alap</t>
  </si>
  <si>
    <t>Egri Civil Fórum Ifjúsági Szekciója működtetése</t>
  </si>
  <si>
    <t>Szarvas G. u. 5. társasház (2005. évi)</t>
  </si>
  <si>
    <t>Remenyik u. 3. társasház (2005. évi)</t>
  </si>
  <si>
    <t>Malomárok 17-23. társasház (2005. évi)</t>
  </si>
  <si>
    <t>Hell Miksa u. 18. társasház (2005. évi)</t>
  </si>
  <si>
    <t xml:space="preserve">Agria Speciális Mentő és Tűzoltó Közhasznú Egyesület </t>
  </si>
  <si>
    <t>Hell Miksa u. 16. társasház (2005. évi)</t>
  </si>
  <si>
    <t>Hell Miksa u. 14. társasház (2005. évi)</t>
  </si>
  <si>
    <t>Közoktatási mérés</t>
  </si>
  <si>
    <t>INNTEK KHT</t>
  </si>
  <si>
    <t>Átmeneti állati tetem gyűjtőhely üzemeltetése, ebtelep működtetése</t>
  </si>
  <si>
    <t>Kábítószerügyi Egyeztető Fórum</t>
  </si>
  <si>
    <t>Adósságkezelési támogatás</t>
  </si>
  <si>
    <t>Bursa Hungarica Felsőoktatási Önkormányzati Ösztöndíj</t>
  </si>
  <si>
    <t>Rágcsálóirtás</t>
  </si>
  <si>
    <t>Igazgatási feladatok ellátásával összefüggő érdekeltségi kiadások</t>
  </si>
  <si>
    <t xml:space="preserve"> - adóügyi feladatokat ellátók</t>
  </si>
  <si>
    <t>Igazgatási feladatok ellátásával összefüggő működési kiadások</t>
  </si>
  <si>
    <t>Adóiroda által behajtott szabálysértés, helyszíni bírság</t>
  </si>
  <si>
    <t>Pénzügyi befektetések bevételei</t>
  </si>
  <si>
    <t>Osztalék bevétel</t>
  </si>
  <si>
    <t>Részvények és üzletrészek értékesítése</t>
  </si>
  <si>
    <t>Parkolók, járdák építése</t>
  </si>
  <si>
    <t>Vagyoni jellegű kiadások</t>
  </si>
  <si>
    <t>Komplex elektronikus közigazgatási rendszer kialakítása Egerben</t>
  </si>
  <si>
    <t>Hunyadi Mátyás Általános Iskola bővítése</t>
  </si>
  <si>
    <t>III. fejezet: Heves Megyei Regionális Hulladékgazdálkodási Társulás</t>
  </si>
  <si>
    <t>Önkormányzatoktól a működési kiadásokra</t>
  </si>
  <si>
    <t>IV. fejezet: Helyi kisebbségi önkormányzatok</t>
  </si>
</sst>
</file>

<file path=xl/styles.xml><?xml version="1.0" encoding="utf-8"?>
<styleSheet xmlns="http://schemas.openxmlformats.org/spreadsheetml/2006/main">
  <numFmts count="5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\ ###\ ###"/>
    <numFmt numFmtId="165" formatCode="#\ ###\ ##0"/>
    <numFmt numFmtId="166" formatCode="#\ ##0\ \ "/>
    <numFmt numFmtId="167" formatCode="0.00,%"/>
    <numFmt numFmtId="168" formatCode="0.0%"/>
    <numFmt numFmtId="169" formatCode="#,###,###"/>
    <numFmt numFmtId="170" formatCode="#.0\ ###\ ###"/>
    <numFmt numFmtId="171" formatCode="###\ ###"/>
    <numFmt numFmtId="172" formatCode="###\ ###\ ###"/>
    <numFmt numFmtId="173" formatCode="0.000%"/>
    <numFmt numFmtId="174" formatCode="0.0000%"/>
    <numFmt numFmtId="175" formatCode="_-* #,##0.0\ &quot;Ft&quot;_-;\-* #,##0.0\ &quot;Ft&quot;_-;_-* &quot;-&quot;??\ &quot;Ft&quot;_-;_-@_-"/>
    <numFmt numFmtId="176" formatCode="_-* #,##0\ &quot;Ft&quot;_-;\-* #,##0\ &quot;Ft&quot;_-;_-* &quot;-&quot;??\ &quot;Ft&quot;_-;_-@_-"/>
    <numFmt numFmtId="177" formatCode="#,##0\ _F_t"/>
    <numFmt numFmtId="178" formatCode="#,##0.000"/>
    <numFmt numFmtId="179" formatCode="_-* #,##0.00\ &quot;EUR&quot;_-;\-* #,##0.00\ &quot;EUR&quot;_-;_-* &quot;-&quot;??\ &quot;EUR&quot;_-;_-@_-"/>
    <numFmt numFmtId="180" formatCode="#\ ##0"/>
    <numFmt numFmtId="181" formatCode="0.0"/>
    <numFmt numFmtId="182" formatCode="_-* #,##0.0\ _F_t_-;\-* #,##0.0\ _F_t_-;_-* &quot;-&quot;??\ _F_t_-;_-@_-"/>
    <numFmt numFmtId="183" formatCode="_-* #,##0\ _F_t_-;\-* #,##0\ _F_t_-;_-* &quot;-&quot;??\ _F_t_-;_-@_-"/>
    <numFmt numFmtId="184" formatCode="_-* #,##0.000\ _F_t_-;\-* #,##0.000\ _F_t_-;_-* &quot;-&quot;??\ _F_t_-;_-@_-"/>
    <numFmt numFmtId="185" formatCode="#,##0;\-#,##0"/>
    <numFmt numFmtId="186" formatCode="#,##0;[Red]\-#,##0"/>
    <numFmt numFmtId="187" formatCode="#,##0.00;\-#,##0.00"/>
    <numFmt numFmtId="188" formatCode="#,##0.00;[Red]\-#,##0.00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#,##0.0"/>
    <numFmt numFmtId="194" formatCode="&quot;Igen&quot;;&quot;Igen&quot;;&quot;Nem&quot;"/>
    <numFmt numFmtId="195" formatCode="&quot;Igaz&quot;;&quot;Igaz&quot;;&quot;Hamis&quot;"/>
    <numFmt numFmtId="196" formatCode="&quot;Be&quot;;&quot;Be&quot;;&quot;Ki&quot;"/>
    <numFmt numFmtId="197" formatCode="#,##0.00\ &quot;Ft&quot;"/>
    <numFmt numFmtId="198" formatCode="[$-40E]yyyy\.\ mmmm\ d\."/>
    <numFmt numFmtId="199" formatCode="0\,00"/>
    <numFmt numFmtId="200" formatCode="###,###"/>
    <numFmt numFmtId="201" formatCode="##\ ###\ ##0"/>
    <numFmt numFmtId="202" formatCode="0.00\ %"/>
    <numFmt numFmtId="203" formatCode="0.000"/>
    <numFmt numFmtId="204" formatCode="###,###,###"/>
    <numFmt numFmtId="205" formatCode="#,##0\ &quot;Ft&quot;"/>
    <numFmt numFmtId="206" formatCode="#,##0;[Red]#,##0"/>
  </numFmts>
  <fonts count="12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color indexed="10"/>
      <name val="H-Times New Roman"/>
      <family val="0"/>
    </font>
    <font>
      <sz val="10"/>
      <name val="H-Times New Roman"/>
      <family val="0"/>
    </font>
    <font>
      <sz val="10"/>
      <name val="Times New Roman CE"/>
      <family val="1"/>
    </font>
    <font>
      <sz val="8"/>
      <color indexed="12"/>
      <name val="Times New Roman CE"/>
      <family val="1"/>
    </font>
    <font>
      <sz val="10"/>
      <color indexed="20"/>
      <name val="Times New Roman CE"/>
      <family val="1"/>
    </font>
    <font>
      <sz val="10"/>
      <color indexed="12"/>
      <name val="Times New Roman CE"/>
      <family val="1"/>
    </font>
    <font>
      <b/>
      <sz val="10"/>
      <color indexed="12"/>
      <name val="Times New Roman CE"/>
      <family val="1"/>
    </font>
    <font>
      <b/>
      <sz val="10"/>
      <color indexed="23"/>
      <name val="Times New Roman CE"/>
      <family val="1"/>
    </font>
    <font>
      <sz val="10"/>
      <color indexed="14"/>
      <name val="Times New Roman CE"/>
      <family val="1"/>
    </font>
    <font>
      <sz val="10"/>
      <color indexed="21"/>
      <name val="Times New Roman CE"/>
      <family val="1"/>
    </font>
    <font>
      <b/>
      <sz val="12"/>
      <color indexed="10"/>
      <name val="Times New Roman CE"/>
      <family val="1"/>
    </font>
    <font>
      <b/>
      <sz val="10"/>
      <color indexed="10"/>
      <name val="Times New Roman CE"/>
      <family val="1"/>
    </font>
    <font>
      <b/>
      <sz val="9"/>
      <color indexed="10"/>
      <name val="Times New Roman CE"/>
      <family val="1"/>
    </font>
    <font>
      <sz val="10"/>
      <color indexed="23"/>
      <name val="Times New Roman CE"/>
      <family val="1"/>
    </font>
    <font>
      <b/>
      <sz val="14"/>
      <color indexed="10"/>
      <name val="Times New Roman CE"/>
      <family val="1"/>
    </font>
    <font>
      <sz val="10"/>
      <color indexed="8"/>
      <name val="Times New Roman CE"/>
      <family val="1"/>
    </font>
    <font>
      <b/>
      <sz val="18"/>
      <name val="Times New Roman CE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2"/>
      <name val="Times New Roman CE"/>
      <family val="1"/>
    </font>
    <font>
      <sz val="11"/>
      <name val="Times New Roman CE"/>
      <family val="1"/>
    </font>
    <font>
      <b/>
      <sz val="11"/>
      <color indexed="12"/>
      <name val="Times New Roman CE"/>
      <family val="1"/>
    </font>
    <font>
      <b/>
      <sz val="11"/>
      <color indexed="23"/>
      <name val="Times New Roman CE"/>
      <family val="1"/>
    </font>
    <font>
      <sz val="11"/>
      <color indexed="20"/>
      <name val="Times New Roman CE"/>
      <family val="1"/>
    </font>
    <font>
      <sz val="11"/>
      <color indexed="21"/>
      <name val="Times New Roman CE"/>
      <family val="1"/>
    </font>
    <font>
      <b/>
      <sz val="12"/>
      <color indexed="12"/>
      <name val="Times New Roman CE"/>
      <family val="1"/>
    </font>
    <font>
      <sz val="12"/>
      <color indexed="21"/>
      <name val="Times New Roman CE"/>
      <family val="1"/>
    </font>
    <font>
      <sz val="11"/>
      <color indexed="14"/>
      <name val="Times New Roman CE"/>
      <family val="1"/>
    </font>
    <font>
      <sz val="11"/>
      <color indexed="12"/>
      <name val="Times New Roman CE"/>
      <family val="1"/>
    </font>
    <font>
      <b/>
      <sz val="11"/>
      <name val="Times New Roman CE"/>
      <family val="1"/>
    </font>
    <font>
      <b/>
      <sz val="11"/>
      <color indexed="10"/>
      <name val="Times New Roman CE"/>
      <family val="1"/>
    </font>
    <font>
      <sz val="11"/>
      <color indexed="23"/>
      <name val="Times New Roman CE"/>
      <family val="1"/>
    </font>
    <font>
      <sz val="12"/>
      <color indexed="12"/>
      <name val="Times New Roman CE"/>
      <family val="1"/>
    </font>
    <font>
      <sz val="11"/>
      <color indexed="16"/>
      <name val="Times New Roman CE"/>
      <family val="1"/>
    </font>
    <font>
      <b/>
      <sz val="11"/>
      <color indexed="21"/>
      <name val="Times New Roman CE"/>
      <family val="1"/>
    </font>
    <font>
      <sz val="11"/>
      <color indexed="10"/>
      <name val="Times New Roman CE"/>
      <family val="1"/>
    </font>
    <font>
      <sz val="12"/>
      <color indexed="16"/>
      <name val="Times New Roman CE"/>
      <family val="1"/>
    </font>
    <font>
      <sz val="12"/>
      <color indexed="23"/>
      <name val="Times New Roman CE"/>
      <family val="1"/>
    </font>
    <font>
      <sz val="8"/>
      <color indexed="23"/>
      <name val="Times New Roman CE"/>
      <family val="1"/>
    </font>
    <font>
      <sz val="8"/>
      <color indexed="20"/>
      <name val="Times New Roman CE"/>
      <family val="1"/>
    </font>
    <font>
      <sz val="8"/>
      <color indexed="21"/>
      <name val="Times New Roman CE"/>
      <family val="1"/>
    </font>
    <font>
      <b/>
      <sz val="14"/>
      <color indexed="17"/>
      <name val="Times New Roman CE"/>
      <family val="1"/>
    </font>
    <font>
      <sz val="9"/>
      <color indexed="21"/>
      <name val="Times New Roman CE"/>
      <family val="1"/>
    </font>
    <font>
      <b/>
      <sz val="10"/>
      <color indexed="8"/>
      <name val="Times New Roman CE"/>
      <family val="1"/>
    </font>
    <font>
      <b/>
      <sz val="16"/>
      <color indexed="17"/>
      <name val="Times New Roman CE"/>
      <family val="1"/>
    </font>
    <font>
      <b/>
      <sz val="11"/>
      <color indexed="8"/>
      <name val="Times New Roman CE"/>
      <family val="1"/>
    </font>
    <font>
      <b/>
      <sz val="11"/>
      <color indexed="17"/>
      <name val="Times New Roman CE"/>
      <family val="1"/>
    </font>
    <font>
      <b/>
      <sz val="12"/>
      <color indexed="8"/>
      <name val="Times New Roman CE"/>
      <family val="1"/>
    </font>
    <font>
      <b/>
      <sz val="12"/>
      <name val="Times New Roman CE"/>
      <family val="1"/>
    </font>
    <font>
      <b/>
      <sz val="12"/>
      <color indexed="17"/>
      <name val="Times New Roman CE"/>
      <family val="1"/>
    </font>
    <font>
      <sz val="14"/>
      <name val="Times New Roman CE"/>
      <family val="1"/>
    </font>
    <font>
      <sz val="14"/>
      <color indexed="23"/>
      <name val="Times New Roman CE"/>
      <family val="0"/>
    </font>
    <font>
      <sz val="14"/>
      <color indexed="16"/>
      <name val="Times New Roman CE"/>
      <family val="0"/>
    </font>
    <font>
      <sz val="14"/>
      <color indexed="21"/>
      <name val="Times New Roman CE"/>
      <family val="0"/>
    </font>
    <font>
      <sz val="10.8"/>
      <color indexed="20"/>
      <name val="Times New Roman CE"/>
      <family val="1"/>
    </font>
    <font>
      <b/>
      <sz val="11"/>
      <color indexed="56"/>
      <name val="Times New Roman CE"/>
      <family val="1"/>
    </font>
    <font>
      <b/>
      <sz val="11"/>
      <color indexed="55"/>
      <name val="Times New Roman CE"/>
      <family val="1"/>
    </font>
    <font>
      <b/>
      <sz val="10"/>
      <name val="Times New Roman CE"/>
      <family val="1"/>
    </font>
    <font>
      <b/>
      <sz val="11"/>
      <color indexed="63"/>
      <name val="Times New Roman CE"/>
      <family val="1"/>
    </font>
    <font>
      <sz val="11"/>
      <color indexed="63"/>
      <name val="Times New Roman CE"/>
      <family val="1"/>
    </font>
    <font>
      <sz val="11"/>
      <color indexed="17"/>
      <name val="Times New Roman CE"/>
      <family val="1"/>
    </font>
    <font>
      <sz val="9.4"/>
      <name val="Times New Roman CE"/>
      <family val="1"/>
    </font>
    <font>
      <sz val="11"/>
      <color indexed="56"/>
      <name val="Times New Roman CE"/>
      <family val="1"/>
    </font>
    <font>
      <sz val="10"/>
      <color indexed="63"/>
      <name val="Times New Roman CE"/>
      <family val="1"/>
    </font>
    <font>
      <b/>
      <sz val="10"/>
      <color indexed="63"/>
      <name val="Times New Roman CE"/>
      <family val="1"/>
    </font>
    <font>
      <sz val="9.4"/>
      <color indexed="63"/>
      <name val="Times New Roman CE"/>
      <family val="1"/>
    </font>
    <font>
      <sz val="8"/>
      <color indexed="63"/>
      <name val="Times New Roman CE"/>
      <family val="1"/>
    </font>
    <font>
      <b/>
      <sz val="12"/>
      <color indexed="63"/>
      <name val="Times New Roman CE"/>
      <family val="1"/>
    </font>
    <font>
      <sz val="10"/>
      <color indexed="63"/>
      <name val="MS Sans Serif"/>
      <family val="0"/>
    </font>
    <font>
      <sz val="12"/>
      <color indexed="63"/>
      <name val="Times New Roman CE"/>
      <family val="1"/>
    </font>
    <font>
      <sz val="10"/>
      <color indexed="16"/>
      <name val="Times New Roman CE"/>
      <family val="0"/>
    </font>
    <font>
      <b/>
      <sz val="11"/>
      <color indexed="20"/>
      <name val="Times New Roman CE"/>
      <family val="0"/>
    </font>
    <font>
      <sz val="10"/>
      <color indexed="10"/>
      <name val="Times New Roman CE"/>
      <family val="1"/>
    </font>
    <font>
      <i/>
      <sz val="9"/>
      <color indexed="10"/>
      <name val="Times New Roman CE"/>
      <family val="1"/>
    </font>
    <font>
      <i/>
      <sz val="10"/>
      <color indexed="10"/>
      <name val="Times New Roman CE"/>
      <family val="1"/>
    </font>
    <font>
      <b/>
      <i/>
      <sz val="10"/>
      <color indexed="10"/>
      <name val="Times New Roman CE"/>
      <family val="1"/>
    </font>
    <font>
      <sz val="8"/>
      <color indexed="10"/>
      <name val="Times New Roman CE"/>
      <family val="1"/>
    </font>
    <font>
      <sz val="10"/>
      <name val="Arial"/>
      <family val="0"/>
    </font>
    <font>
      <sz val="8"/>
      <name val="Arial"/>
      <family val="0"/>
    </font>
    <font>
      <b/>
      <sz val="14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1"/>
    </font>
    <font>
      <b/>
      <sz val="10"/>
      <name val="H-Times New Roman"/>
      <family val="0"/>
    </font>
    <font>
      <b/>
      <sz val="11"/>
      <name val="H-Times New Roman"/>
      <family val="0"/>
    </font>
    <font>
      <b/>
      <sz val="10"/>
      <name val="Arial"/>
      <family val="0"/>
    </font>
    <font>
      <sz val="11"/>
      <name val="H-Times New Roman"/>
      <family val="0"/>
    </font>
    <font>
      <b/>
      <sz val="13"/>
      <name val="Times New Roman CE"/>
      <family val="0"/>
    </font>
    <font>
      <sz val="8"/>
      <color indexed="8"/>
      <name val="Times New Roman CE"/>
      <family val="1"/>
    </font>
    <font>
      <sz val="8"/>
      <name val="MS Sans Serif"/>
      <family val="0"/>
    </font>
    <font>
      <b/>
      <sz val="14"/>
      <color indexed="8"/>
      <name val="Times New Roman CE"/>
      <family val="1"/>
    </font>
    <font>
      <b/>
      <sz val="13"/>
      <name val="H-Times New Roman"/>
      <family val="1"/>
    </font>
    <font>
      <b/>
      <sz val="9"/>
      <name val="Times New Roman CE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8"/>
      <color indexed="10"/>
      <name val="Times New Roman CE"/>
      <family val="1"/>
    </font>
    <font>
      <sz val="9"/>
      <color indexed="10"/>
      <name val="Times New Roman CE"/>
      <family val="1"/>
    </font>
    <font>
      <sz val="10"/>
      <color indexed="17"/>
      <name val="Times New Roman CE"/>
      <family val="1"/>
    </font>
    <font>
      <b/>
      <sz val="10"/>
      <color indexed="17"/>
      <name val="Times New Roman CE"/>
      <family val="1"/>
    </font>
    <font>
      <i/>
      <sz val="10"/>
      <name val="Times New Roman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b/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color indexed="9"/>
      <name val="Times New Roman"/>
      <family val="1"/>
    </font>
    <font>
      <sz val="8"/>
      <name val="Times New Roman"/>
      <family val="0"/>
    </font>
    <font>
      <sz val="10"/>
      <name val="Arial CE"/>
      <family val="0"/>
    </font>
    <font>
      <sz val="10"/>
      <color indexed="32"/>
      <name val="Times New Roman CE"/>
      <family val="1"/>
    </font>
    <font>
      <b/>
      <sz val="9"/>
      <color indexed="8"/>
      <name val="Times New Roman CE"/>
      <family val="1"/>
    </font>
    <font>
      <sz val="10"/>
      <color indexed="9"/>
      <name val="Times New Roman CE"/>
      <family val="1"/>
    </font>
    <font>
      <b/>
      <sz val="12"/>
      <name val="H-Times New Roman"/>
      <family val="0"/>
    </font>
    <font>
      <sz val="8"/>
      <name val="Book Antiqua CE"/>
      <family val="1"/>
    </font>
    <font>
      <b/>
      <u val="single"/>
      <sz val="10"/>
      <name val="Times New Roman"/>
      <family val="1"/>
    </font>
    <font>
      <i/>
      <sz val="9"/>
      <name val="Times New Roman CE"/>
      <family val="1"/>
    </font>
    <font>
      <sz val="9"/>
      <name val="Times New Roman CE"/>
      <family val="1"/>
    </font>
    <font>
      <b/>
      <i/>
      <sz val="9"/>
      <name val="Times New Roman CE"/>
      <family val="1"/>
    </font>
    <font>
      <u val="single"/>
      <sz val="10"/>
      <color indexed="12"/>
      <name val="H-Times New Roman"/>
      <family val="0"/>
    </font>
    <font>
      <u val="single"/>
      <sz val="10"/>
      <color indexed="36"/>
      <name val="H-Times New Roman"/>
      <family val="0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>
        <color indexed="8"/>
      </top>
      <bottom style="dashed">
        <color indexed="8"/>
      </bottom>
    </border>
    <border>
      <left style="thin"/>
      <right style="thin"/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ashed">
        <color indexed="8"/>
      </top>
      <bottom style="dashed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dashed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dashed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>
        <color indexed="8"/>
      </left>
      <right style="thin"/>
      <top style="dashed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dashed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dashed">
        <color indexed="8"/>
      </bottom>
    </border>
    <border>
      <left>
        <color indexed="63"/>
      </left>
      <right style="thin"/>
      <top style="dashed"/>
      <bottom style="dashed">
        <color indexed="8"/>
      </bottom>
    </border>
    <border>
      <left>
        <color indexed="63"/>
      </left>
      <right style="thin"/>
      <top style="dashed"/>
      <bottom style="dashed"/>
    </border>
    <border>
      <left style="thin"/>
      <right style="thin"/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ashed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 style="thin">
        <color indexed="8"/>
      </left>
      <right style="thin">
        <color indexed="8"/>
      </right>
      <top style="dashed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tted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thin"/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thin"/>
      <top style="medium"/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/>
      <top style="medium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medium">
        <color indexed="8"/>
      </left>
      <right style="thin"/>
      <top style="medium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thick"/>
      <right style="medium"/>
      <top style="thick"/>
      <bottom>
        <color indexed="63"/>
      </bottom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9" fillId="0" borderId="0">
      <alignment/>
      <protection/>
    </xf>
    <xf numFmtId="0" fontId="81" fillId="0" borderId="0">
      <alignment/>
      <protection/>
    </xf>
    <xf numFmtId="0" fontId="5" fillId="0" borderId="0">
      <alignment/>
      <protection/>
    </xf>
    <xf numFmtId="0" fontId="113" fillId="0" borderId="0">
      <alignment/>
      <protection/>
    </xf>
    <xf numFmtId="0" fontId="5" fillId="0" borderId="0">
      <alignment/>
      <protection/>
    </xf>
    <xf numFmtId="3" fontId="5" fillId="0" borderId="0">
      <alignment horizontal="right" vertical="center"/>
      <protection/>
    </xf>
    <xf numFmtId="0" fontId="81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61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3" fontId="14" fillId="0" borderId="1" xfId="24" applyFont="1" applyBorder="1" applyAlignment="1">
      <alignment horizontal="centerContinuous" vertical="center"/>
      <protection/>
    </xf>
    <xf numFmtId="164" fontId="19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left" vertical="center" wrapText="1"/>
    </xf>
    <xf numFmtId="0" fontId="25" fillId="0" borderId="1" xfId="0" applyFont="1" applyBorder="1" applyAlignment="1">
      <alignment horizontal="left" vertical="center"/>
    </xf>
    <xf numFmtId="3" fontId="25" fillId="0" borderId="2" xfId="24" applyFont="1" applyBorder="1" applyAlignment="1">
      <alignment horizontal="center" vertical="center" wrapText="1"/>
      <protection/>
    </xf>
    <xf numFmtId="3" fontId="37" fillId="0" borderId="2" xfId="24" applyFont="1" applyBorder="1" applyAlignment="1">
      <alignment horizontal="center" vertical="center" wrapText="1"/>
      <protection/>
    </xf>
    <xf numFmtId="3" fontId="28" fillId="0" borderId="2" xfId="24" applyFont="1" applyBorder="1" applyAlignment="1">
      <alignment horizontal="center" vertical="center" wrapText="1"/>
      <protection/>
    </xf>
    <xf numFmtId="3" fontId="32" fillId="0" borderId="1" xfId="24" applyFont="1" applyBorder="1" applyAlignment="1">
      <alignment horizontal="left" vertical="center"/>
      <protection/>
    </xf>
    <xf numFmtId="3" fontId="35" fillId="0" borderId="0" xfId="24" applyFont="1" applyBorder="1" applyAlignment="1">
      <alignment horizontal="left" vertical="center"/>
      <protection/>
    </xf>
    <xf numFmtId="3" fontId="37" fillId="0" borderId="0" xfId="24" applyFont="1" applyBorder="1" applyAlignment="1">
      <alignment horizontal="left" vertical="center"/>
      <protection/>
    </xf>
    <xf numFmtId="3" fontId="28" fillId="0" borderId="0" xfId="24" applyFont="1" applyBorder="1" applyAlignment="1">
      <alignment horizontal="right" vertical="center" wrapText="1"/>
      <protection/>
    </xf>
    <xf numFmtId="164" fontId="28" fillId="0" borderId="2" xfId="24" applyNumberFormat="1" applyFont="1" applyBorder="1" applyAlignment="1">
      <alignment horizontal="right" vertical="center"/>
      <protection/>
    </xf>
    <xf numFmtId="0" fontId="24" fillId="0" borderId="0" xfId="0" applyFont="1" applyAlignment="1">
      <alignment vertical="center"/>
    </xf>
    <xf numFmtId="3" fontId="25" fillId="0" borderId="1" xfId="24" applyFont="1" applyBorder="1" applyAlignment="1">
      <alignment horizontal="left" vertical="center"/>
      <protection/>
    </xf>
    <xf numFmtId="3" fontId="26" fillId="0" borderId="0" xfId="24" applyFont="1" applyBorder="1" applyAlignment="1">
      <alignment horizontal="left" vertical="center"/>
      <protection/>
    </xf>
    <xf numFmtId="3" fontId="28" fillId="0" borderId="0" xfId="24" applyFont="1" applyBorder="1" applyAlignment="1">
      <alignment horizontal="left" vertical="center" wrapText="1"/>
      <protection/>
    </xf>
    <xf numFmtId="164" fontId="37" fillId="0" borderId="2" xfId="24" applyNumberFormat="1" applyFont="1" applyBorder="1" applyAlignment="1">
      <alignment horizontal="right" vertical="center"/>
      <protection/>
    </xf>
    <xf numFmtId="169" fontId="37" fillId="0" borderId="2" xfId="24" applyNumberFormat="1" applyFont="1" applyBorder="1" applyAlignment="1">
      <alignment horizontal="right" vertical="center"/>
      <protection/>
    </xf>
    <xf numFmtId="3" fontId="25" fillId="0" borderId="3" xfId="24" applyFont="1" applyFill="1" applyBorder="1" applyAlignment="1">
      <alignment horizontal="centerContinuous" vertical="center"/>
      <protection/>
    </xf>
    <xf numFmtId="3" fontId="35" fillId="0" borderId="3" xfId="24" applyFont="1" applyFill="1" applyBorder="1" applyAlignment="1">
      <alignment horizontal="centerContinuous" vertical="center"/>
      <protection/>
    </xf>
    <xf numFmtId="3" fontId="37" fillId="0" borderId="3" xfId="24" applyFont="1" applyFill="1" applyBorder="1" applyAlignment="1">
      <alignment horizontal="centerContinuous" vertical="center"/>
      <protection/>
    </xf>
    <xf numFmtId="3" fontId="25" fillId="0" borderId="3" xfId="24" applyFont="1" applyFill="1" applyBorder="1" applyAlignment="1">
      <alignment horizontal="centerContinuous" vertical="center" wrapText="1"/>
      <protection/>
    </xf>
    <xf numFmtId="164" fontId="25" fillId="0" borderId="4" xfId="24" applyNumberFormat="1" applyFont="1" applyFill="1" applyBorder="1" applyAlignment="1">
      <alignment horizontal="right" vertical="center"/>
      <protection/>
    </xf>
    <xf numFmtId="3" fontId="38" fillId="0" borderId="0" xfId="24" applyFont="1" applyBorder="1" applyAlignment="1">
      <alignment horizontal="left" vertical="center" wrapText="1"/>
      <protection/>
    </xf>
    <xf numFmtId="169" fontId="28" fillId="0" borderId="2" xfId="24" applyNumberFormat="1" applyFont="1" applyBorder="1" applyAlignment="1">
      <alignment horizontal="right" vertical="center"/>
      <protection/>
    </xf>
    <xf numFmtId="3" fontId="25" fillId="0" borderId="0" xfId="24" applyFont="1" applyBorder="1" applyAlignment="1">
      <alignment horizontal="left" vertical="center" wrapText="1"/>
      <protection/>
    </xf>
    <xf numFmtId="164" fontId="25" fillId="0" borderId="2" xfId="24" applyNumberFormat="1" applyFont="1" applyBorder="1" applyAlignment="1">
      <alignment horizontal="right" vertical="center"/>
      <protection/>
    </xf>
    <xf numFmtId="169" fontId="25" fillId="0" borderId="2" xfId="24" applyNumberFormat="1" applyFont="1" applyBorder="1" applyAlignment="1">
      <alignment horizontal="right" vertical="center"/>
      <protection/>
    </xf>
    <xf numFmtId="3" fontId="32" fillId="0" borderId="1" xfId="24" applyFont="1" applyFill="1" applyBorder="1" applyAlignment="1">
      <alignment horizontal="left" vertical="center"/>
      <protection/>
    </xf>
    <xf numFmtId="3" fontId="35" fillId="0" borderId="0" xfId="24" applyFont="1" applyFill="1" applyBorder="1" applyAlignment="1">
      <alignment horizontal="left" vertical="center"/>
      <protection/>
    </xf>
    <xf numFmtId="3" fontId="37" fillId="0" borderId="0" xfId="24" applyFont="1" applyFill="1" applyBorder="1" applyAlignment="1">
      <alignment horizontal="left" vertical="center"/>
      <protection/>
    </xf>
    <xf numFmtId="3" fontId="25" fillId="0" borderId="0" xfId="24" applyFont="1" applyFill="1" applyBorder="1" applyAlignment="1">
      <alignment horizontal="left" vertical="center" wrapText="1"/>
      <protection/>
    </xf>
    <xf numFmtId="164" fontId="25" fillId="0" borderId="2" xfId="24" applyNumberFormat="1" applyFont="1" applyFill="1" applyBorder="1" applyAlignment="1">
      <alignment horizontal="right" vertical="center"/>
      <protection/>
    </xf>
    <xf numFmtId="3" fontId="32" fillId="0" borderId="0" xfId="24" applyFont="1" applyBorder="1" applyAlignment="1">
      <alignment horizontal="left" vertical="center"/>
      <protection/>
    </xf>
    <xf numFmtId="3" fontId="35" fillId="0" borderId="5" xfId="24" applyFont="1" applyBorder="1" applyAlignment="1">
      <alignment horizontal="centerContinuous" vertical="center"/>
      <protection/>
    </xf>
    <xf numFmtId="3" fontId="37" fillId="0" borderId="5" xfId="24" applyFont="1" applyBorder="1" applyAlignment="1">
      <alignment horizontal="centerContinuous" vertical="center"/>
      <protection/>
    </xf>
    <xf numFmtId="3" fontId="26" fillId="0" borderId="0" xfId="24" applyFont="1" applyBorder="1" applyAlignment="1">
      <alignment horizontal="left" vertical="center" wrapText="1"/>
      <protection/>
    </xf>
    <xf numFmtId="164" fontId="26" fillId="0" borderId="2" xfId="24" applyNumberFormat="1" applyFont="1" applyBorder="1" applyAlignment="1">
      <alignment horizontal="right" vertical="center"/>
      <protection/>
    </xf>
    <xf numFmtId="169" fontId="26" fillId="0" borderId="2" xfId="24" applyNumberFormat="1" applyFont="1" applyBorder="1" applyAlignment="1">
      <alignment horizontal="right" vertical="center"/>
      <protection/>
    </xf>
    <xf numFmtId="3" fontId="26" fillId="0" borderId="0" xfId="24" applyFont="1" applyBorder="1" applyAlignment="1">
      <alignment horizontal="centerContinuous" vertical="center"/>
      <protection/>
    </xf>
    <xf numFmtId="3" fontId="35" fillId="0" borderId="0" xfId="24" applyFont="1" applyBorder="1" applyAlignment="1">
      <alignment horizontal="centerContinuous" vertical="center"/>
      <protection/>
    </xf>
    <xf numFmtId="3" fontId="37" fillId="0" borderId="0" xfId="24" applyFont="1" applyBorder="1" applyAlignment="1">
      <alignment horizontal="centerContinuous" vertical="center"/>
      <protection/>
    </xf>
    <xf numFmtId="3" fontId="26" fillId="0" borderId="0" xfId="24" applyFont="1" applyBorder="1" applyAlignment="1">
      <alignment horizontal="centerContinuous" vertical="center" wrapText="1"/>
      <protection/>
    </xf>
    <xf numFmtId="3" fontId="27" fillId="0" borderId="2" xfId="24" applyFont="1" applyBorder="1" applyAlignment="1">
      <alignment horizontal="center" vertical="center" wrapText="1"/>
      <protection/>
    </xf>
    <xf numFmtId="3" fontId="33" fillId="0" borderId="0" xfId="24" applyFont="1" applyBorder="1" applyAlignment="1">
      <alignment horizontal="left" vertical="center"/>
      <protection/>
    </xf>
    <xf numFmtId="3" fontId="27" fillId="0" borderId="0" xfId="24" applyFont="1" applyBorder="1" applyAlignment="1">
      <alignment horizontal="left" vertical="center"/>
      <protection/>
    </xf>
    <xf numFmtId="164" fontId="25" fillId="0" borderId="2" xfId="24" applyNumberFormat="1" applyFont="1" applyBorder="1" applyAlignment="1">
      <alignment vertical="center"/>
      <protection/>
    </xf>
    <xf numFmtId="169" fontId="25" fillId="0" borderId="2" xfId="24" applyNumberFormat="1" applyFont="1" applyBorder="1" applyAlignment="1">
      <alignment vertical="center"/>
      <protection/>
    </xf>
    <xf numFmtId="3" fontId="25" fillId="0" borderId="0" xfId="24" applyFont="1" applyBorder="1" applyAlignment="1">
      <alignment horizontal="left" vertical="center"/>
      <protection/>
    </xf>
    <xf numFmtId="164" fontId="24" fillId="0" borderId="2" xfId="24" applyNumberFormat="1" applyFont="1" applyBorder="1" applyAlignment="1">
      <alignment vertical="center"/>
      <protection/>
    </xf>
    <xf numFmtId="169" fontId="24" fillId="0" borderId="2" xfId="24" applyNumberFormat="1" applyFont="1" applyBorder="1" applyAlignment="1">
      <alignment vertical="center"/>
      <protection/>
    </xf>
    <xf numFmtId="3" fontId="31" fillId="0" borderId="1" xfId="24" applyFont="1" applyBorder="1" applyAlignment="1">
      <alignment horizontal="center" vertical="center"/>
      <protection/>
    </xf>
    <xf numFmtId="164" fontId="28" fillId="0" borderId="2" xfId="24" applyNumberFormat="1" applyFont="1" applyBorder="1" applyAlignment="1">
      <alignment vertical="center"/>
      <protection/>
    </xf>
    <xf numFmtId="3" fontId="25" fillId="0" borderId="0" xfId="24" applyFont="1" applyFill="1" applyBorder="1" applyAlignment="1">
      <alignment horizontal="centerContinuous" vertical="center"/>
      <protection/>
    </xf>
    <xf numFmtId="3" fontId="35" fillId="0" borderId="0" xfId="24" applyFont="1" applyFill="1" applyBorder="1" applyAlignment="1">
      <alignment horizontal="centerContinuous" vertical="center"/>
      <protection/>
    </xf>
    <xf numFmtId="3" fontId="37" fillId="0" borderId="0" xfId="24" applyFont="1" applyFill="1" applyBorder="1" applyAlignment="1">
      <alignment horizontal="centerContinuous" vertical="center"/>
      <protection/>
    </xf>
    <xf numFmtId="3" fontId="25" fillId="0" borderId="0" xfId="24" applyFont="1" applyFill="1" applyBorder="1" applyAlignment="1">
      <alignment horizontal="centerContinuous" vertical="center" wrapText="1"/>
      <protection/>
    </xf>
    <xf numFmtId="3" fontId="25" fillId="0" borderId="6" xfId="24" applyFont="1" applyBorder="1" applyAlignment="1">
      <alignment horizontal="center" vertical="center" wrapText="1"/>
      <protection/>
    </xf>
    <xf numFmtId="3" fontId="37" fillId="0" borderId="7" xfId="24" applyFont="1" applyBorder="1" applyAlignment="1">
      <alignment horizontal="center" vertical="center" wrapText="1"/>
      <protection/>
    </xf>
    <xf numFmtId="3" fontId="35" fillId="0" borderId="7" xfId="24" applyFont="1" applyBorder="1" applyAlignment="1">
      <alignment horizontal="centerContinuous" vertical="center"/>
      <protection/>
    </xf>
    <xf numFmtId="164" fontId="34" fillId="0" borderId="8" xfId="24" applyNumberFormat="1" applyFont="1" applyBorder="1" applyAlignment="1">
      <alignment horizontal="right" vertical="center"/>
      <protection/>
    </xf>
    <xf numFmtId="3" fontId="37" fillId="0" borderId="9" xfId="24" applyFont="1" applyBorder="1" applyAlignment="1">
      <alignment horizontal="center" vertical="center" wrapText="1"/>
      <protection/>
    </xf>
    <xf numFmtId="3" fontId="28" fillId="0" borderId="0" xfId="24" applyFont="1" applyBorder="1" applyAlignment="1">
      <alignment horizontal="centerContinuous" vertical="center" wrapText="1"/>
      <protection/>
    </xf>
    <xf numFmtId="169" fontId="39" fillId="0" borderId="2" xfId="24" applyNumberFormat="1" applyFont="1" applyBorder="1" applyAlignment="1">
      <alignment horizontal="right" vertical="center"/>
      <protection/>
    </xf>
    <xf numFmtId="164" fontId="28" fillId="0" borderId="2" xfId="24" applyNumberFormat="1" applyFont="1" applyBorder="1" applyAlignment="1" applyProtection="1">
      <alignment horizontal="right" vertical="center"/>
      <protection locked="0"/>
    </xf>
    <xf numFmtId="169" fontId="28" fillId="0" borderId="2" xfId="24" applyNumberFormat="1" applyFont="1" applyBorder="1" applyAlignment="1" applyProtection="1">
      <alignment horizontal="right" vertical="center"/>
      <protection locked="0"/>
    </xf>
    <xf numFmtId="3" fontId="25" fillId="0" borderId="2" xfId="24" applyFont="1" applyBorder="1" applyAlignment="1">
      <alignment horizontal="center" vertical="center"/>
      <protection/>
    </xf>
    <xf numFmtId="3" fontId="37" fillId="0" borderId="9" xfId="24" applyFont="1" applyBorder="1" applyAlignment="1">
      <alignment horizontal="center" vertical="center"/>
      <protection/>
    </xf>
    <xf numFmtId="3" fontId="28" fillId="0" borderId="0" xfId="24" applyFont="1" applyBorder="1" applyAlignment="1">
      <alignment horizontal="left" vertical="center"/>
      <protection/>
    </xf>
    <xf numFmtId="164" fontId="32" fillId="0" borderId="10" xfId="24" applyNumberFormat="1" applyFont="1" applyBorder="1" applyAlignment="1">
      <alignment horizontal="right" vertical="center"/>
      <protection/>
    </xf>
    <xf numFmtId="164" fontId="32" fillId="0" borderId="2" xfId="24" applyNumberFormat="1" applyFont="1" applyBorder="1" applyAlignment="1">
      <alignment horizontal="right" vertical="center"/>
      <protection/>
    </xf>
    <xf numFmtId="164" fontId="35" fillId="0" borderId="2" xfId="24" applyNumberFormat="1" applyFont="1" applyBorder="1" applyAlignment="1">
      <alignment horizontal="right" vertical="center"/>
      <protection/>
    </xf>
    <xf numFmtId="169" fontId="35" fillId="0" borderId="2" xfId="24" applyNumberFormat="1" applyFont="1" applyBorder="1" applyAlignment="1">
      <alignment horizontal="right" vertical="center"/>
      <protection/>
    </xf>
    <xf numFmtId="3" fontId="25" fillId="0" borderId="3" xfId="24" applyFont="1" applyFill="1" applyBorder="1" applyAlignment="1">
      <alignment horizontal="left" vertical="center" wrapText="1"/>
      <protection/>
    </xf>
    <xf numFmtId="3" fontId="28" fillId="0" borderId="2" xfId="24" applyFont="1" applyBorder="1" applyAlignment="1">
      <alignment horizontal="center" vertical="center"/>
      <protection/>
    </xf>
    <xf numFmtId="3" fontId="25" fillId="0" borderId="2" xfId="24" applyFont="1" applyBorder="1" applyAlignment="1">
      <alignment vertical="center" wrapText="1"/>
      <protection/>
    </xf>
    <xf numFmtId="3" fontId="37" fillId="0" borderId="9" xfId="24" applyFont="1" applyBorder="1" applyAlignment="1">
      <alignment vertical="center" wrapText="1"/>
      <protection/>
    </xf>
    <xf numFmtId="3" fontId="32" fillId="0" borderId="1" xfId="24" applyFont="1" applyBorder="1" applyAlignment="1">
      <alignment vertical="center"/>
      <protection/>
    </xf>
    <xf numFmtId="3" fontId="35" fillId="0" borderId="0" xfId="24" applyFont="1" applyBorder="1" applyAlignment="1">
      <alignment vertical="center"/>
      <protection/>
    </xf>
    <xf numFmtId="3" fontId="37" fillId="0" borderId="0" xfId="24" applyFont="1" applyBorder="1" applyAlignment="1">
      <alignment vertical="center"/>
      <protection/>
    </xf>
    <xf numFmtId="3" fontId="28" fillId="0" borderId="0" xfId="24" applyFont="1" applyBorder="1" applyAlignment="1">
      <alignment vertical="center" wrapText="1"/>
      <protection/>
    </xf>
    <xf numFmtId="3" fontId="28" fillId="0" borderId="0" xfId="24" applyFont="1" applyAlignment="1">
      <alignment horizontal="center" vertical="center"/>
      <protection/>
    </xf>
    <xf numFmtId="3" fontId="38" fillId="0" borderId="7" xfId="24" applyFont="1" applyBorder="1" applyAlignment="1">
      <alignment horizontal="left" vertical="center"/>
      <protection/>
    </xf>
    <xf numFmtId="166" fontId="34" fillId="0" borderId="7" xfId="24" applyNumberFormat="1" applyFont="1" applyBorder="1" applyAlignment="1">
      <alignment horizontal="centerContinuous" vertical="center"/>
      <protection/>
    </xf>
    <xf numFmtId="3" fontId="37" fillId="0" borderId="7" xfId="24" applyFont="1" applyBorder="1" applyAlignment="1">
      <alignment horizontal="centerContinuous" vertical="center" wrapText="1"/>
      <protection/>
    </xf>
    <xf numFmtId="166" fontId="34" fillId="0" borderId="7" xfId="24" applyNumberFormat="1" applyFont="1" applyBorder="1" applyAlignment="1">
      <alignment horizontal="centerContinuous" vertical="center" wrapText="1"/>
      <protection/>
    </xf>
    <xf numFmtId="3" fontId="25" fillId="0" borderId="1" xfId="24" applyFont="1" applyBorder="1" applyAlignment="1">
      <alignment vertical="center"/>
      <protection/>
    </xf>
    <xf numFmtId="3" fontId="26" fillId="0" borderId="0" xfId="24" applyFont="1" applyBorder="1" applyAlignment="1">
      <alignment vertical="center"/>
      <protection/>
    </xf>
    <xf numFmtId="3" fontId="37" fillId="0" borderId="0" xfId="24" applyFont="1" applyAlignment="1">
      <alignment horizontal="left" vertical="center"/>
      <protection/>
    </xf>
    <xf numFmtId="164" fontId="32" fillId="0" borderId="2" xfId="24" applyNumberFormat="1" applyFont="1" applyBorder="1" applyAlignment="1" applyProtection="1">
      <alignment horizontal="right" vertical="center"/>
      <protection locked="0"/>
    </xf>
    <xf numFmtId="3" fontId="25" fillId="0" borderId="0" xfId="24" applyFont="1" applyFill="1" applyBorder="1" applyAlignment="1">
      <alignment horizontal="left" vertical="center"/>
      <protection/>
    </xf>
    <xf numFmtId="3" fontId="28" fillId="0" borderId="9" xfId="24" applyFont="1" applyBorder="1" applyAlignment="1">
      <alignment horizontal="left" vertical="center" wrapText="1"/>
      <protection/>
    </xf>
    <xf numFmtId="3" fontId="28" fillId="0" borderId="9" xfId="24" applyFont="1" applyBorder="1" applyAlignment="1">
      <alignment horizontal="left" vertical="center"/>
      <protection/>
    </xf>
    <xf numFmtId="3" fontId="28" fillId="0" borderId="2" xfId="24" applyFont="1" applyBorder="1" applyAlignment="1">
      <alignment horizontal="right" vertical="center" wrapText="1"/>
      <protection/>
    </xf>
    <xf numFmtId="3" fontId="38" fillId="0" borderId="2" xfId="24" applyFont="1" applyBorder="1" applyAlignment="1">
      <alignment horizontal="left" vertical="center"/>
      <protection/>
    </xf>
    <xf numFmtId="3" fontId="37" fillId="0" borderId="0" xfId="24" applyFont="1" applyBorder="1" applyAlignment="1">
      <alignment horizontal="left" vertical="center" wrapText="1"/>
      <protection/>
    </xf>
    <xf numFmtId="166" fontId="34" fillId="0" borderId="0" xfId="24" applyNumberFormat="1" applyFont="1" applyBorder="1" applyAlignment="1">
      <alignment horizontal="left" vertical="center" wrapText="1"/>
      <protection/>
    </xf>
    <xf numFmtId="164" fontId="34" fillId="0" borderId="2" xfId="24" applyNumberFormat="1" applyFont="1" applyBorder="1" applyAlignment="1">
      <alignment horizontal="right" vertical="center"/>
      <protection/>
    </xf>
    <xf numFmtId="169" fontId="34" fillId="0" borderId="2" xfId="24" applyNumberFormat="1" applyFont="1" applyBorder="1" applyAlignment="1">
      <alignment horizontal="right" vertical="center"/>
      <protection/>
    </xf>
    <xf numFmtId="169" fontId="32" fillId="0" borderId="2" xfId="24" applyNumberFormat="1" applyFont="1" applyBorder="1" applyAlignment="1">
      <alignment horizontal="right" vertical="center"/>
      <protection/>
    </xf>
    <xf numFmtId="0" fontId="23" fillId="0" borderId="0" xfId="0" applyFont="1" applyAlignment="1">
      <alignment vertical="center"/>
    </xf>
    <xf numFmtId="3" fontId="29" fillId="0" borderId="2" xfId="24" applyFont="1" applyBorder="1" applyAlignment="1">
      <alignment horizontal="center" vertical="center" wrapText="1"/>
      <protection/>
    </xf>
    <xf numFmtId="3" fontId="30" fillId="0" borderId="2" xfId="24" applyFont="1" applyBorder="1" applyAlignment="1">
      <alignment horizontal="center" vertical="center" wrapText="1"/>
      <protection/>
    </xf>
    <xf numFmtId="164" fontId="30" fillId="0" borderId="2" xfId="24" applyNumberFormat="1" applyFont="1" applyBorder="1" applyAlignment="1">
      <alignment horizontal="right" vertical="center"/>
      <protection/>
    </xf>
    <xf numFmtId="3" fontId="40" fillId="0" borderId="2" xfId="24" applyFont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0" fontId="10" fillId="0" borderId="2" xfId="0" applyFont="1" applyBorder="1" applyAlignment="1">
      <alignment horizontal="center" vertical="center" wrapText="1"/>
    </xf>
    <xf numFmtId="0" fontId="46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164" fontId="6" fillId="0" borderId="2" xfId="0" applyNumberFormat="1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10" fillId="0" borderId="2" xfId="23" applyFont="1" applyBorder="1" applyAlignment="1">
      <alignment horizontal="center" vertical="center"/>
      <protection/>
    </xf>
    <xf numFmtId="0" fontId="13" fillId="0" borderId="2" xfId="23" applyFont="1" applyBorder="1" applyAlignment="1">
      <alignment horizontal="center" vertical="center"/>
      <protection/>
    </xf>
    <xf numFmtId="0" fontId="11" fillId="0" borderId="0" xfId="23" applyFont="1" applyBorder="1" applyAlignment="1">
      <alignment horizontal="centerContinuous" vertical="center"/>
      <protection/>
    </xf>
    <xf numFmtId="0" fontId="8" fillId="0" borderId="0" xfId="23" applyFont="1" applyBorder="1" applyAlignment="1">
      <alignment horizontal="centerContinuous" vertical="center"/>
      <protection/>
    </xf>
    <xf numFmtId="0" fontId="13" fillId="0" borderId="0" xfId="23" applyFont="1" applyBorder="1" applyAlignment="1">
      <alignment horizontal="centerContinuous" vertical="center"/>
      <protection/>
    </xf>
    <xf numFmtId="164" fontId="6" fillId="0" borderId="2" xfId="23" applyNumberFormat="1" applyFont="1" applyBorder="1" applyAlignment="1">
      <alignment vertical="center"/>
      <protection/>
    </xf>
    <xf numFmtId="0" fontId="10" fillId="0" borderId="1" xfId="23" applyFont="1" applyBorder="1" applyAlignment="1">
      <alignment horizontal="left" vertical="center"/>
      <protection/>
    </xf>
    <xf numFmtId="0" fontId="11" fillId="0" borderId="0" xfId="23" applyFont="1" applyBorder="1" applyAlignment="1">
      <alignment horizontal="left" vertical="center"/>
      <protection/>
    </xf>
    <xf numFmtId="0" fontId="8" fillId="0" borderId="0" xfId="23" applyFont="1" applyBorder="1" applyAlignment="1">
      <alignment horizontal="left" vertical="center"/>
      <protection/>
    </xf>
    <xf numFmtId="0" fontId="13" fillId="0" borderId="0" xfId="23" applyFont="1" applyBorder="1" applyAlignment="1">
      <alignment horizontal="left" vertical="center"/>
      <protection/>
    </xf>
    <xf numFmtId="0" fontId="10" fillId="0" borderId="0" xfId="23" applyFont="1" applyBorder="1" applyAlignment="1">
      <alignment horizontal="left" vertical="center"/>
      <protection/>
    </xf>
    <xf numFmtId="164" fontId="10" fillId="0" borderId="2" xfId="23" applyNumberFormat="1" applyFont="1" applyBorder="1" applyAlignment="1">
      <alignment vertical="center"/>
      <protection/>
    </xf>
    <xf numFmtId="0" fontId="10" fillId="0" borderId="2" xfId="23" applyFont="1" applyBorder="1" applyAlignment="1">
      <alignment horizontal="center" vertical="center" wrapText="1"/>
      <protection/>
    </xf>
    <xf numFmtId="0" fontId="46" fillId="0" borderId="2" xfId="23" applyFont="1" applyBorder="1" applyAlignment="1">
      <alignment horizontal="center" vertical="center" wrapText="1"/>
      <protection/>
    </xf>
    <xf numFmtId="0" fontId="9" fillId="0" borderId="0" xfId="23" applyFont="1" applyBorder="1" applyAlignment="1">
      <alignment horizontal="left" vertical="center"/>
      <protection/>
    </xf>
    <xf numFmtId="0" fontId="47" fillId="0" borderId="0" xfId="23" applyFont="1" applyBorder="1" applyAlignment="1">
      <alignment horizontal="left" vertical="center"/>
      <protection/>
    </xf>
    <xf numFmtId="164" fontId="47" fillId="0" borderId="2" xfId="23" applyNumberFormat="1" applyFont="1" applyBorder="1" applyAlignment="1">
      <alignment vertical="center"/>
      <protection/>
    </xf>
    <xf numFmtId="0" fontId="10" fillId="0" borderId="11" xfId="23" applyFont="1" applyBorder="1" applyAlignment="1">
      <alignment horizontal="center" vertical="center"/>
      <protection/>
    </xf>
    <xf numFmtId="0" fontId="13" fillId="0" borderId="12" xfId="23" applyFont="1" applyBorder="1" applyAlignment="1">
      <alignment horizontal="center" vertical="center"/>
      <protection/>
    </xf>
    <xf numFmtId="0" fontId="11" fillId="0" borderId="12" xfId="23" applyFont="1" applyBorder="1" applyAlignment="1">
      <alignment horizontal="left" vertical="center"/>
      <protection/>
    </xf>
    <xf numFmtId="0" fontId="8" fillId="0" borderId="12" xfId="23" applyFont="1" applyBorder="1" applyAlignment="1">
      <alignment horizontal="left" vertical="center"/>
      <protection/>
    </xf>
    <xf numFmtId="0" fontId="15" fillId="0" borderId="0" xfId="23" applyFont="1" applyBorder="1" applyAlignment="1">
      <alignment vertical="center"/>
      <protection/>
    </xf>
    <xf numFmtId="164" fontId="15" fillId="0" borderId="2" xfId="23" applyNumberFormat="1" applyFont="1" applyBorder="1" applyAlignment="1">
      <alignment vertical="center"/>
      <protection/>
    </xf>
    <xf numFmtId="0" fontId="15" fillId="0" borderId="0" xfId="23" applyFont="1" applyBorder="1" applyAlignment="1">
      <alignment horizontal="centerContinuous" vertical="center"/>
      <protection/>
    </xf>
    <xf numFmtId="0" fontId="36" fillId="0" borderId="0" xfId="0" applyFont="1" applyAlignment="1">
      <alignment vertical="center"/>
    </xf>
    <xf numFmtId="3" fontId="36" fillId="0" borderId="13" xfId="24" applyFont="1" applyBorder="1" applyAlignment="1">
      <alignment horizontal="center" vertical="center" wrapText="1"/>
      <protection/>
    </xf>
    <xf numFmtId="3" fontId="30" fillId="0" borderId="13" xfId="24" applyFont="1" applyBorder="1" applyAlignment="1">
      <alignment horizontal="center" vertical="center" wrapText="1"/>
      <protection/>
    </xf>
    <xf numFmtId="3" fontId="36" fillId="0" borderId="14" xfId="24" applyFont="1" applyBorder="1" applyAlignment="1">
      <alignment horizontal="left" vertical="center" wrapText="1"/>
      <protection/>
    </xf>
    <xf numFmtId="3" fontId="41" fillId="0" borderId="15" xfId="24" applyFont="1" applyBorder="1" applyAlignment="1">
      <alignment horizontal="left" vertical="center" wrapText="1"/>
      <protection/>
    </xf>
    <xf numFmtId="3" fontId="40" fillId="0" borderId="15" xfId="24" applyFont="1" applyBorder="1" applyAlignment="1">
      <alignment horizontal="left" vertical="center" wrapText="1"/>
      <protection/>
    </xf>
    <xf numFmtId="3" fontId="30" fillId="0" borderId="16" xfId="24" applyFont="1" applyBorder="1" applyAlignment="1">
      <alignment horizontal="center" vertical="center" wrapText="1"/>
      <protection/>
    </xf>
    <xf numFmtId="3" fontId="25" fillId="0" borderId="17" xfId="24" applyFont="1" applyBorder="1" applyAlignment="1">
      <alignment horizontal="center" vertical="center" wrapText="1"/>
      <protection/>
    </xf>
    <xf numFmtId="3" fontId="37" fillId="0" borderId="18" xfId="24" applyFont="1" applyBorder="1" applyAlignment="1">
      <alignment horizontal="center" vertical="center" wrapText="1"/>
      <protection/>
    </xf>
    <xf numFmtId="3" fontId="28" fillId="0" borderId="18" xfId="24" applyFont="1" applyBorder="1" applyAlignment="1">
      <alignment horizontal="center" vertical="center" wrapText="1"/>
      <protection/>
    </xf>
    <xf numFmtId="3" fontId="49" fillId="0" borderId="17" xfId="24" applyFont="1" applyBorder="1" applyAlignment="1">
      <alignment horizontal="centerContinuous" vertical="center"/>
      <protection/>
    </xf>
    <xf numFmtId="3" fontId="26" fillId="0" borderId="18" xfId="24" applyFont="1" applyBorder="1" applyAlignment="1">
      <alignment horizontal="centerContinuous" vertical="center"/>
      <protection/>
    </xf>
    <xf numFmtId="3" fontId="37" fillId="0" borderId="18" xfId="24" applyFont="1" applyBorder="1" applyAlignment="1">
      <alignment horizontal="centerContinuous" vertical="center"/>
      <protection/>
    </xf>
    <xf numFmtId="0" fontId="24" fillId="0" borderId="19" xfId="0" applyFont="1" applyBorder="1" applyAlignment="1">
      <alignment horizontal="centerContinuous" vertical="center"/>
    </xf>
    <xf numFmtId="164" fontId="49" fillId="0" borderId="20" xfId="24" applyNumberFormat="1" applyFont="1" applyBorder="1" applyAlignment="1">
      <alignment horizontal="right" vertical="center"/>
      <protection/>
    </xf>
    <xf numFmtId="3" fontId="26" fillId="0" borderId="18" xfId="24" applyFont="1" applyBorder="1" applyAlignment="1">
      <alignment horizontal="left" vertical="center"/>
      <protection/>
    </xf>
    <xf numFmtId="3" fontId="37" fillId="0" borderId="18" xfId="24" applyFont="1" applyBorder="1" applyAlignment="1">
      <alignment horizontal="left" vertical="center"/>
      <protection/>
    </xf>
    <xf numFmtId="3" fontId="49" fillId="0" borderId="18" xfId="24" applyFont="1" applyBorder="1" applyAlignment="1">
      <alignment horizontal="right" vertical="center"/>
      <protection/>
    </xf>
    <xf numFmtId="3" fontId="34" fillId="0" borderId="18" xfId="24" applyFont="1" applyBorder="1" applyAlignment="1">
      <alignment horizontal="left" vertical="center"/>
      <protection/>
    </xf>
    <xf numFmtId="0" fontId="24" fillId="0" borderId="1" xfId="0" applyFont="1" applyBorder="1" applyAlignment="1">
      <alignment vertical="center"/>
    </xf>
    <xf numFmtId="3" fontId="37" fillId="0" borderId="2" xfId="24" applyFont="1" applyBorder="1" applyAlignment="1">
      <alignment horizontal="center" vertical="center"/>
      <protection/>
    </xf>
    <xf numFmtId="166" fontId="38" fillId="0" borderId="7" xfId="24" applyNumberFormat="1" applyFont="1" applyBorder="1" applyAlignment="1">
      <alignment horizontal="centerContinuous" vertical="center" wrapText="1"/>
      <protection/>
    </xf>
    <xf numFmtId="0" fontId="7" fillId="0" borderId="13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164" fontId="24" fillId="0" borderId="2" xfId="0" applyNumberFormat="1" applyFont="1" applyBorder="1" applyAlignment="1">
      <alignment vertical="center"/>
    </xf>
    <xf numFmtId="164" fontId="28" fillId="0" borderId="2" xfId="0" applyNumberFormat="1" applyFont="1" applyBorder="1" applyAlignment="1">
      <alignment vertical="center"/>
    </xf>
    <xf numFmtId="0" fontId="25" fillId="0" borderId="3" xfId="0" applyFont="1" applyBorder="1" applyAlignment="1">
      <alignment horizontal="centerContinuous" vertical="center"/>
    </xf>
    <xf numFmtId="0" fontId="26" fillId="0" borderId="3" xfId="0" applyFont="1" applyBorder="1" applyAlignment="1">
      <alignment horizontal="centerContinuous" vertical="center"/>
    </xf>
    <xf numFmtId="0" fontId="27" fillId="0" borderId="3" xfId="0" applyFont="1" applyBorder="1" applyAlignment="1">
      <alignment horizontal="centerContinuous" vertical="center"/>
    </xf>
    <xf numFmtId="164" fontId="25" fillId="0" borderId="4" xfId="0" applyNumberFormat="1" applyFont="1" applyBorder="1" applyAlignment="1">
      <alignment vertical="center"/>
    </xf>
    <xf numFmtId="0" fontId="27" fillId="0" borderId="2" xfId="0" applyFont="1" applyBorder="1" applyAlignment="1">
      <alignment vertical="center"/>
    </xf>
    <xf numFmtId="0" fontId="25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164" fontId="25" fillId="0" borderId="2" xfId="0" applyNumberFormat="1" applyFont="1" applyBorder="1" applyAlignment="1">
      <alignment vertical="center"/>
    </xf>
    <xf numFmtId="0" fontId="26" fillId="0" borderId="5" xfId="0" applyFont="1" applyBorder="1" applyAlignment="1">
      <alignment horizontal="centerContinuous" vertical="center"/>
    </xf>
    <xf numFmtId="0" fontId="27" fillId="0" borderId="5" xfId="0" applyFont="1" applyBorder="1" applyAlignment="1">
      <alignment horizontal="centerContinuous" vertical="center"/>
    </xf>
    <xf numFmtId="164" fontId="26" fillId="0" borderId="2" xfId="0" applyNumberFormat="1" applyFont="1" applyBorder="1" applyAlignment="1">
      <alignment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Continuous" vertical="center"/>
    </xf>
    <xf numFmtId="0" fontId="26" fillId="0" borderId="12" xfId="0" applyFont="1" applyBorder="1" applyAlignment="1">
      <alignment horizontal="centerContinuous" vertical="center"/>
    </xf>
    <xf numFmtId="0" fontId="27" fillId="0" borderId="12" xfId="0" applyFont="1" applyBorder="1" applyAlignment="1">
      <alignment horizontal="centerContinuous" vertical="center"/>
    </xf>
    <xf numFmtId="164" fontId="34" fillId="0" borderId="21" xfId="0" applyNumberFormat="1" applyFont="1" applyBorder="1" applyAlignment="1">
      <alignment vertical="center"/>
    </xf>
    <xf numFmtId="0" fontId="18" fillId="0" borderId="1" xfId="23" applyFont="1" applyBorder="1" applyAlignment="1">
      <alignment horizontal="centerContinuous" vertical="center"/>
      <protection/>
    </xf>
    <xf numFmtId="0" fontId="25" fillId="0" borderId="2" xfId="23" applyFont="1" applyBorder="1" applyAlignment="1">
      <alignment horizontal="center" vertical="center"/>
      <protection/>
    </xf>
    <xf numFmtId="0" fontId="28" fillId="0" borderId="2" xfId="23" applyFont="1" applyBorder="1" applyAlignment="1">
      <alignment horizontal="center" vertical="center"/>
      <protection/>
    </xf>
    <xf numFmtId="0" fontId="25" fillId="0" borderId="1" xfId="23" applyFont="1" applyBorder="1" applyAlignment="1">
      <alignment horizontal="left" vertical="center"/>
      <protection/>
    </xf>
    <xf numFmtId="0" fontId="26" fillId="0" borderId="0" xfId="23" applyFont="1" applyBorder="1" applyAlignment="1">
      <alignment horizontal="left" vertical="center"/>
      <protection/>
    </xf>
    <xf numFmtId="0" fontId="27" fillId="0" borderId="0" xfId="23" applyFont="1" applyBorder="1" applyAlignment="1">
      <alignment horizontal="left" vertical="center"/>
      <protection/>
    </xf>
    <xf numFmtId="0" fontId="28" fillId="0" borderId="0" xfId="23" applyFont="1" applyBorder="1" applyAlignment="1">
      <alignment horizontal="left" vertical="center"/>
      <protection/>
    </xf>
    <xf numFmtId="164" fontId="24" fillId="0" borderId="2" xfId="23" applyNumberFormat="1" applyFont="1" applyBorder="1" applyAlignment="1">
      <alignment vertical="center"/>
      <protection/>
    </xf>
    <xf numFmtId="0" fontId="24" fillId="0" borderId="0" xfId="0" applyFont="1" applyAlignment="1">
      <alignment/>
    </xf>
    <xf numFmtId="0" fontId="26" fillId="0" borderId="0" xfId="23" applyFont="1" applyBorder="1" applyAlignment="1">
      <alignment vertical="center"/>
      <protection/>
    </xf>
    <xf numFmtId="164" fontId="28" fillId="0" borderId="2" xfId="23" applyNumberFormat="1" applyFont="1" applyBorder="1" applyAlignment="1">
      <alignment vertical="center"/>
      <protection/>
    </xf>
    <xf numFmtId="164" fontId="26" fillId="0" borderId="22" xfId="23" applyNumberFormat="1" applyFont="1" applyBorder="1" applyAlignment="1">
      <alignment vertical="center"/>
      <protection/>
    </xf>
    <xf numFmtId="164" fontId="26" fillId="0" borderId="2" xfId="23" applyNumberFormat="1" applyFont="1" applyBorder="1" applyAlignment="1">
      <alignment vertical="center"/>
      <protection/>
    </xf>
    <xf numFmtId="164" fontId="31" fillId="0" borderId="2" xfId="23" applyNumberFormat="1" applyFont="1" applyBorder="1" applyAlignment="1">
      <alignment vertical="center"/>
      <protection/>
    </xf>
    <xf numFmtId="0" fontId="25" fillId="0" borderId="0" xfId="23" applyFont="1" applyBorder="1" applyAlignment="1">
      <alignment horizontal="left" vertical="center"/>
      <protection/>
    </xf>
    <xf numFmtId="0" fontId="26" fillId="0" borderId="0" xfId="0" applyFont="1" applyBorder="1" applyAlignment="1">
      <alignment horizontal="centerContinuous" vertical="center"/>
    </xf>
    <xf numFmtId="0" fontId="27" fillId="0" borderId="0" xfId="0" applyFont="1" applyBorder="1" applyAlignment="1">
      <alignment horizontal="centerContinuous" vertical="center"/>
    </xf>
    <xf numFmtId="164" fontId="25" fillId="0" borderId="4" xfId="23" applyNumberFormat="1" applyFont="1" applyBorder="1" applyAlignment="1">
      <alignment vertical="center"/>
      <protection/>
    </xf>
    <xf numFmtId="164" fontId="25" fillId="0" borderId="2" xfId="23" applyNumberFormat="1" applyFont="1" applyBorder="1" applyAlignment="1">
      <alignment vertical="center"/>
      <protection/>
    </xf>
    <xf numFmtId="165" fontId="28" fillId="0" borderId="2" xfId="0" applyNumberFormat="1" applyFont="1" applyBorder="1" applyAlignment="1">
      <alignment vertical="center"/>
    </xf>
    <xf numFmtId="0" fontId="25" fillId="0" borderId="23" xfId="23" applyFont="1" applyBorder="1" applyAlignment="1">
      <alignment horizontal="left" vertical="center"/>
      <protection/>
    </xf>
    <xf numFmtId="0" fontId="26" fillId="0" borderId="5" xfId="23" applyFont="1" applyBorder="1" applyAlignment="1">
      <alignment horizontal="left" vertical="center"/>
      <protection/>
    </xf>
    <xf numFmtId="0" fontId="27" fillId="0" borderId="5" xfId="23" applyFont="1" applyBorder="1" applyAlignment="1">
      <alignment horizontal="left" vertical="center"/>
      <protection/>
    </xf>
    <xf numFmtId="0" fontId="25" fillId="0" borderId="24" xfId="23" applyFont="1" applyBorder="1" applyAlignment="1">
      <alignment horizontal="left" vertical="center"/>
      <protection/>
    </xf>
    <xf numFmtId="0" fontId="26" fillId="0" borderId="3" xfId="23" applyFont="1" applyBorder="1" applyAlignment="1">
      <alignment horizontal="left" vertical="center"/>
      <protection/>
    </xf>
    <xf numFmtId="0" fontId="27" fillId="0" borderId="3" xfId="23" applyFont="1" applyBorder="1" applyAlignment="1">
      <alignment horizontal="left" vertical="center"/>
      <protection/>
    </xf>
    <xf numFmtId="0" fontId="25" fillId="0" borderId="3" xfId="23" applyFont="1" applyBorder="1" applyAlignment="1">
      <alignment horizontal="left" vertical="center"/>
      <protection/>
    </xf>
    <xf numFmtId="0" fontId="29" fillId="0" borderId="17" xfId="23" applyFont="1" applyBorder="1" applyAlignment="1">
      <alignment horizontal="center" vertical="center"/>
      <protection/>
    </xf>
    <xf numFmtId="0" fontId="30" fillId="0" borderId="18" xfId="23" applyFont="1" applyBorder="1" applyAlignment="1">
      <alignment horizontal="center" vertical="center"/>
      <protection/>
    </xf>
    <xf numFmtId="164" fontId="51" fillId="0" borderId="25" xfId="23" applyNumberFormat="1" applyFont="1" applyBorder="1" applyAlignment="1">
      <alignment vertical="center"/>
      <protection/>
    </xf>
    <xf numFmtId="164" fontId="28" fillId="0" borderId="2" xfId="23" applyNumberFormat="1" applyFont="1" applyBorder="1" applyAlignment="1">
      <alignment vertical="center" wrapText="1"/>
      <protection/>
    </xf>
    <xf numFmtId="0" fontId="25" fillId="0" borderId="2" xfId="23" applyFont="1" applyBorder="1" applyAlignment="1">
      <alignment horizontal="center" vertical="center" wrapText="1"/>
      <protection/>
    </xf>
    <xf numFmtId="0" fontId="28" fillId="0" borderId="2" xfId="23" applyFont="1" applyBorder="1" applyAlignment="1">
      <alignment horizontal="center" vertical="center" wrapText="1"/>
      <protection/>
    </xf>
    <xf numFmtId="0" fontId="32" fillId="0" borderId="0" xfId="23" applyFont="1" applyBorder="1" applyAlignment="1">
      <alignment horizontal="left" vertical="center"/>
      <protection/>
    </xf>
    <xf numFmtId="0" fontId="25" fillId="0" borderId="0" xfId="23" applyFont="1" applyAlignment="1">
      <alignment horizontal="left" vertical="center"/>
      <protection/>
    </xf>
    <xf numFmtId="0" fontId="26" fillId="0" borderId="0" xfId="23" applyFont="1" applyAlignment="1">
      <alignment horizontal="left" vertical="center"/>
      <protection/>
    </xf>
    <xf numFmtId="0" fontId="28" fillId="0" borderId="0" xfId="23" applyFont="1" applyAlignment="1">
      <alignment horizontal="left" vertical="center"/>
      <protection/>
    </xf>
    <xf numFmtId="0" fontId="27" fillId="0" borderId="0" xfId="23" applyFont="1" applyAlignment="1">
      <alignment horizontal="left" vertical="center"/>
      <protection/>
    </xf>
    <xf numFmtId="0" fontId="32" fillId="0" borderId="0" xfId="23" applyFont="1" applyAlignment="1">
      <alignment horizontal="left" vertical="center"/>
      <protection/>
    </xf>
    <xf numFmtId="0" fontId="25" fillId="0" borderId="26" xfId="23" applyFont="1" applyBorder="1" applyAlignment="1">
      <alignment horizontal="left" vertical="center"/>
      <protection/>
    </xf>
    <xf numFmtId="0" fontId="26" fillId="0" borderId="27" xfId="23" applyFont="1" applyBorder="1" applyAlignment="1">
      <alignment horizontal="left" vertical="center"/>
      <protection/>
    </xf>
    <xf numFmtId="0" fontId="27" fillId="0" borderId="27" xfId="23" applyFont="1" applyBorder="1" applyAlignment="1">
      <alignment horizontal="left" vertical="center"/>
      <protection/>
    </xf>
    <xf numFmtId="164" fontId="28" fillId="0" borderId="2" xfId="23" applyNumberFormat="1" applyFont="1" applyFill="1" applyBorder="1" applyAlignment="1">
      <alignment vertical="center"/>
      <protection/>
    </xf>
    <xf numFmtId="0" fontId="32" fillId="0" borderId="3" xfId="23" applyFont="1" applyBorder="1" applyAlignment="1">
      <alignment horizontal="left" vertical="center"/>
      <protection/>
    </xf>
    <xf numFmtId="0" fontId="24" fillId="0" borderId="2" xfId="0" applyFont="1" applyBorder="1" applyAlignment="1">
      <alignment vertical="center"/>
    </xf>
    <xf numFmtId="0" fontId="25" fillId="0" borderId="27" xfId="23" applyFont="1" applyBorder="1" applyAlignment="1">
      <alignment horizontal="left" vertical="center"/>
      <protection/>
    </xf>
    <xf numFmtId="164" fontId="25" fillId="0" borderId="28" xfId="23" applyNumberFormat="1" applyFont="1" applyBorder="1" applyAlignment="1">
      <alignment vertical="center"/>
      <protection/>
    </xf>
    <xf numFmtId="0" fontId="25" fillId="0" borderId="5" xfId="23" applyFont="1" applyBorder="1" applyAlignment="1">
      <alignment horizontal="left" vertical="center"/>
      <protection/>
    </xf>
    <xf numFmtId="0" fontId="30" fillId="0" borderId="29" xfId="23" applyFont="1" applyBorder="1" applyAlignment="1">
      <alignment horizontal="center" vertical="center"/>
      <protection/>
    </xf>
    <xf numFmtId="0" fontId="25" fillId="0" borderId="17" xfId="23" applyFont="1" applyBorder="1" applyAlignment="1">
      <alignment horizontal="center" vertical="center"/>
      <protection/>
    </xf>
    <xf numFmtId="0" fontId="28" fillId="0" borderId="18" xfId="23" applyFont="1" applyBorder="1" applyAlignment="1">
      <alignment horizontal="center" vertical="center"/>
      <protection/>
    </xf>
    <xf numFmtId="0" fontId="49" fillId="0" borderId="18" xfId="23" applyFont="1" applyBorder="1" applyAlignment="1">
      <alignment horizontal="left" vertical="center"/>
      <protection/>
    </xf>
    <xf numFmtId="0" fontId="26" fillId="0" borderId="18" xfId="23" applyFont="1" applyBorder="1" applyAlignment="1">
      <alignment horizontal="left" vertical="center"/>
      <protection/>
    </xf>
    <xf numFmtId="0" fontId="27" fillId="0" borderId="18" xfId="23" applyFont="1" applyBorder="1" applyAlignment="1">
      <alignment horizontal="left" vertical="center"/>
      <protection/>
    </xf>
    <xf numFmtId="169" fontId="49" fillId="0" borderId="30" xfId="23" applyNumberFormat="1" applyFont="1" applyBorder="1" applyAlignment="1">
      <alignment horizontal="right" vertical="center"/>
      <protection/>
    </xf>
    <xf numFmtId="0" fontId="27" fillId="0" borderId="0" xfId="23" applyFont="1" applyAlignment="1">
      <alignment vertical="center"/>
      <protection/>
    </xf>
    <xf numFmtId="164" fontId="27" fillId="0" borderId="2" xfId="23" applyNumberFormat="1" applyFont="1" applyBorder="1" applyAlignment="1">
      <alignment horizontal="right" vertical="center"/>
      <protection/>
    </xf>
    <xf numFmtId="164" fontId="28" fillId="0" borderId="2" xfId="23" applyNumberFormat="1" applyFont="1" applyBorder="1" applyAlignment="1">
      <alignment horizontal="right" vertical="center"/>
      <protection/>
    </xf>
    <xf numFmtId="0" fontId="27" fillId="0" borderId="0" xfId="23" applyFont="1" applyBorder="1" applyAlignment="1">
      <alignment vertical="center"/>
      <protection/>
    </xf>
    <xf numFmtId="0" fontId="28" fillId="0" borderId="9" xfId="23" applyFont="1" applyBorder="1" applyAlignment="1">
      <alignment horizontal="left" vertical="center"/>
      <protection/>
    </xf>
    <xf numFmtId="0" fontId="26" fillId="0" borderId="9" xfId="23" applyFont="1" applyBorder="1" applyAlignment="1">
      <alignment horizontal="left" vertical="center"/>
      <protection/>
    </xf>
    <xf numFmtId="164" fontId="25" fillId="0" borderId="2" xfId="23" applyNumberFormat="1" applyFont="1" applyBorder="1" applyAlignment="1">
      <alignment horizontal="right" vertical="center"/>
      <protection/>
    </xf>
    <xf numFmtId="0" fontId="27" fillId="0" borderId="27" xfId="23" applyFont="1" applyBorder="1" applyAlignment="1">
      <alignment vertical="center"/>
      <protection/>
    </xf>
    <xf numFmtId="164" fontId="25" fillId="0" borderId="28" xfId="23" applyNumberFormat="1" applyFont="1" applyBorder="1" applyAlignment="1">
      <alignment horizontal="right" vertical="center"/>
      <protection/>
    </xf>
    <xf numFmtId="0" fontId="27" fillId="0" borderId="3" xfId="23" applyFont="1" applyBorder="1" applyAlignment="1">
      <alignment vertical="center"/>
      <protection/>
    </xf>
    <xf numFmtId="164" fontId="25" fillId="0" borderId="4" xfId="23" applyNumberFormat="1" applyFont="1" applyBorder="1" applyAlignment="1">
      <alignment horizontal="right" vertical="center"/>
      <protection/>
    </xf>
    <xf numFmtId="164" fontId="24" fillId="0" borderId="2" xfId="23" applyNumberFormat="1" applyFont="1" applyBorder="1" applyAlignment="1">
      <alignment horizontal="right" vertical="center"/>
      <protection/>
    </xf>
    <xf numFmtId="0" fontId="25" fillId="0" borderId="0" xfId="23" applyFont="1" applyBorder="1" applyAlignment="1">
      <alignment vertical="center"/>
      <protection/>
    </xf>
    <xf numFmtId="0" fontId="18" fillId="0" borderId="0" xfId="23" applyFont="1" applyBorder="1" applyAlignment="1">
      <alignment horizontal="centerContinuous" vertical="center"/>
      <protection/>
    </xf>
    <xf numFmtId="0" fontId="25" fillId="0" borderId="12" xfId="23" applyFont="1" applyBorder="1" applyAlignment="1">
      <alignment horizontal="left" vertical="center"/>
      <protection/>
    </xf>
    <xf numFmtId="0" fontId="34" fillId="0" borderId="12" xfId="23" applyFont="1" applyBorder="1" applyAlignment="1">
      <alignment vertical="center"/>
      <protection/>
    </xf>
    <xf numFmtId="0" fontId="34" fillId="0" borderId="0" xfId="23" applyFont="1" applyBorder="1" applyAlignment="1">
      <alignment vertical="center"/>
      <protection/>
    </xf>
    <xf numFmtId="164" fontId="34" fillId="0" borderId="2" xfId="23" applyNumberFormat="1" applyFont="1" applyBorder="1" applyAlignment="1">
      <alignment vertical="center"/>
      <protection/>
    </xf>
    <xf numFmtId="164" fontId="32" fillId="0" borderId="2" xfId="23" applyNumberFormat="1" applyFont="1" applyBorder="1" applyAlignment="1">
      <alignment vertical="center"/>
      <protection/>
    </xf>
    <xf numFmtId="0" fontId="28" fillId="0" borderId="0" xfId="23" applyFont="1" applyBorder="1" applyAlignment="1">
      <alignment vertical="center"/>
      <protection/>
    </xf>
    <xf numFmtId="0" fontId="25" fillId="0" borderId="11" xfId="23" applyFont="1" applyBorder="1" applyAlignment="1">
      <alignment horizontal="center" vertical="center"/>
      <protection/>
    </xf>
    <xf numFmtId="0" fontId="28" fillId="0" borderId="12" xfId="23" applyFont="1" applyBorder="1" applyAlignment="1">
      <alignment horizontal="center" vertical="center"/>
      <protection/>
    </xf>
    <xf numFmtId="0" fontId="26" fillId="0" borderId="12" xfId="23" applyFont="1" applyBorder="1" applyAlignment="1">
      <alignment horizontal="left" vertical="center"/>
      <protection/>
    </xf>
    <xf numFmtId="0" fontId="27" fillId="0" borderId="12" xfId="23" applyFont="1" applyBorder="1" applyAlignment="1">
      <alignment horizontal="left" vertical="center"/>
      <protection/>
    </xf>
    <xf numFmtId="164" fontId="34" fillId="0" borderId="21" xfId="23" applyNumberFormat="1" applyFont="1" applyBorder="1" applyAlignment="1">
      <alignment vertical="center"/>
      <protection/>
    </xf>
    <xf numFmtId="164" fontId="35" fillId="0" borderId="2" xfId="23" applyNumberFormat="1" applyFont="1" applyBorder="1" applyAlignment="1">
      <alignment vertical="center"/>
      <protection/>
    </xf>
    <xf numFmtId="0" fontId="32" fillId="0" borderId="12" xfId="23" applyFont="1" applyBorder="1" applyAlignment="1">
      <alignment horizontal="left" vertical="center"/>
      <protection/>
    </xf>
    <xf numFmtId="165" fontId="28" fillId="0" borderId="2" xfId="0" applyNumberFormat="1" applyFont="1" applyBorder="1" applyAlignment="1">
      <alignment horizontal="right" vertical="center"/>
    </xf>
    <xf numFmtId="0" fontId="28" fillId="0" borderId="5" xfId="23" applyFont="1" applyBorder="1" applyAlignment="1">
      <alignment horizontal="left" vertical="center"/>
      <protection/>
    </xf>
    <xf numFmtId="0" fontId="26" fillId="0" borderId="9" xfId="23" applyFont="1" applyBorder="1" applyAlignment="1">
      <alignment horizontal="right" vertical="center"/>
      <protection/>
    </xf>
    <xf numFmtId="0" fontId="26" fillId="0" borderId="0" xfId="23" applyFont="1" applyBorder="1" applyAlignment="1" quotePrefix="1">
      <alignment vertical="center"/>
      <protection/>
    </xf>
    <xf numFmtId="164" fontId="32" fillId="0" borderId="2" xfId="23" applyNumberFormat="1" applyFont="1" applyBorder="1" applyAlignment="1">
      <alignment horizontal="right" vertical="center"/>
      <protection/>
    </xf>
    <xf numFmtId="0" fontId="25" fillId="0" borderId="0" xfId="0" applyFont="1" applyBorder="1" applyAlignment="1">
      <alignment horizontal="centerContinuous" vertical="center"/>
    </xf>
    <xf numFmtId="0" fontId="28" fillId="0" borderId="0" xfId="23" applyFont="1" applyBorder="1" applyAlignment="1">
      <alignment horizontal="left" vertical="center" wrapText="1"/>
      <protection/>
    </xf>
    <xf numFmtId="164" fontId="50" fillId="0" borderId="8" xfId="24" applyNumberFormat="1" applyFont="1" applyBorder="1" applyAlignment="1">
      <alignment horizontal="right" vertical="center"/>
      <protection/>
    </xf>
    <xf numFmtId="0" fontId="25" fillId="0" borderId="31" xfId="23" applyFont="1" applyBorder="1" applyAlignment="1">
      <alignment horizontal="center" vertical="center"/>
      <protection/>
    </xf>
    <xf numFmtId="0" fontId="28" fillId="0" borderId="31" xfId="23" applyFont="1" applyBorder="1" applyAlignment="1">
      <alignment horizontal="center" vertical="center"/>
      <protection/>
    </xf>
    <xf numFmtId="0" fontId="49" fillId="0" borderId="0" xfId="23" applyFont="1" applyBorder="1" applyAlignment="1">
      <alignment vertical="center"/>
      <protection/>
    </xf>
    <xf numFmtId="0" fontId="15" fillId="0" borderId="32" xfId="0" applyFont="1" applyBorder="1" applyAlignment="1">
      <alignment vertical="center" wrapText="1"/>
    </xf>
    <xf numFmtId="0" fontId="15" fillId="0" borderId="32" xfId="0" applyFont="1" applyBorder="1" applyAlignment="1">
      <alignment vertical="center"/>
    </xf>
    <xf numFmtId="3" fontId="28" fillId="0" borderId="0" xfId="24" applyFont="1" applyFill="1" applyBorder="1" applyAlignment="1">
      <alignment horizontal="left" vertical="center" wrapText="1"/>
      <protection/>
    </xf>
    <xf numFmtId="3" fontId="28" fillId="0" borderId="2" xfId="24" applyFont="1" applyBorder="1" applyAlignment="1">
      <alignment horizontal="right" vertical="center" wrapText="1"/>
      <protection/>
    </xf>
    <xf numFmtId="169" fontId="28" fillId="0" borderId="2" xfId="24" applyNumberFormat="1" applyFont="1" applyBorder="1" applyAlignment="1">
      <alignment horizontal="right" vertical="center"/>
      <protection/>
    </xf>
    <xf numFmtId="3" fontId="18" fillId="0" borderId="1" xfId="24" applyFont="1" applyBorder="1" applyAlignment="1">
      <alignment horizontal="centerContinuous" vertical="center"/>
      <protection/>
    </xf>
    <xf numFmtId="3" fontId="55" fillId="0" borderId="0" xfId="24" applyFont="1" applyBorder="1" applyAlignment="1">
      <alignment horizontal="centerContinuous" vertical="center"/>
      <protection/>
    </xf>
    <xf numFmtId="3" fontId="56" fillId="0" borderId="0" xfId="24" applyFont="1" applyBorder="1" applyAlignment="1">
      <alignment horizontal="centerContinuous" vertical="center"/>
      <protection/>
    </xf>
    <xf numFmtId="3" fontId="57" fillId="0" borderId="0" xfId="24" applyFont="1" applyBorder="1" applyAlignment="1">
      <alignment horizontal="centerContinuous" vertical="center" wrapText="1"/>
      <protection/>
    </xf>
    <xf numFmtId="3" fontId="29" fillId="0" borderId="6" xfId="24" applyFont="1" applyBorder="1" applyAlignment="1">
      <alignment horizontal="center" vertical="center" wrapText="1"/>
      <protection/>
    </xf>
    <xf numFmtId="3" fontId="40" fillId="0" borderId="7" xfId="24" applyFont="1" applyBorder="1" applyAlignment="1">
      <alignment horizontal="center" vertical="center" wrapText="1"/>
      <protection/>
    </xf>
    <xf numFmtId="3" fontId="30" fillId="0" borderId="7" xfId="24" applyFont="1" applyBorder="1" applyAlignment="1">
      <alignment horizontal="center" vertical="center" wrapText="1"/>
      <protection/>
    </xf>
    <xf numFmtId="3" fontId="14" fillId="0" borderId="7" xfId="24" applyFont="1" applyBorder="1" applyAlignment="1">
      <alignment horizontal="centerContinuous" vertical="center"/>
      <protection/>
    </xf>
    <xf numFmtId="3" fontId="41" fillId="0" borderId="7" xfId="24" applyFont="1" applyBorder="1" applyAlignment="1">
      <alignment horizontal="centerContinuous" vertical="center"/>
      <protection/>
    </xf>
    <xf numFmtId="3" fontId="40" fillId="0" borderId="7" xfId="24" applyFont="1" applyBorder="1" applyAlignment="1">
      <alignment horizontal="centerContinuous" vertical="center"/>
      <protection/>
    </xf>
    <xf numFmtId="3" fontId="14" fillId="0" borderId="7" xfId="24" applyFont="1" applyBorder="1" applyAlignment="1">
      <alignment horizontal="centerContinuous" vertical="center" wrapText="1"/>
      <protection/>
    </xf>
    <xf numFmtId="164" fontId="14" fillId="0" borderId="8" xfId="24" applyNumberFormat="1" applyFont="1" applyBorder="1" applyAlignment="1">
      <alignment horizontal="right" vertical="center"/>
      <protection/>
    </xf>
    <xf numFmtId="0" fontId="23" fillId="0" borderId="0" xfId="0" applyFont="1" applyAlignment="1">
      <alignment vertical="center"/>
    </xf>
    <xf numFmtId="3" fontId="18" fillId="0" borderId="1" xfId="24" applyFont="1" applyBorder="1" applyAlignment="1">
      <alignment horizontal="centerContinuous" vertical="center"/>
      <protection/>
    </xf>
    <xf numFmtId="166" fontId="53" fillId="0" borderId="7" xfId="24" applyNumberFormat="1" applyFont="1" applyBorder="1" applyAlignment="1">
      <alignment horizontal="centerContinuous" vertical="center"/>
      <protection/>
    </xf>
    <xf numFmtId="3" fontId="25" fillId="0" borderId="1" xfId="24" applyFont="1" applyBorder="1" applyAlignment="1">
      <alignment horizontal="left" vertical="center"/>
      <protection/>
    </xf>
    <xf numFmtId="3" fontId="58" fillId="0" borderId="0" xfId="24" applyFont="1" applyBorder="1" applyAlignment="1">
      <alignment horizontal="left" vertical="center"/>
      <protection/>
    </xf>
    <xf numFmtId="0" fontId="29" fillId="0" borderId="0" xfId="23" applyFont="1" applyBorder="1" applyAlignment="1">
      <alignment horizontal="left" vertical="center"/>
      <protection/>
    </xf>
    <xf numFmtId="164" fontId="25" fillId="2" borderId="28" xfId="23" applyNumberFormat="1" applyFont="1" applyFill="1" applyBorder="1" applyAlignment="1">
      <alignment vertical="center"/>
      <protection/>
    </xf>
    <xf numFmtId="164" fontId="34" fillId="2" borderId="8" xfId="24" applyNumberFormat="1" applyFont="1" applyFill="1" applyBorder="1" applyAlignment="1">
      <alignment horizontal="right" vertical="center"/>
      <protection/>
    </xf>
    <xf numFmtId="164" fontId="28" fillId="2" borderId="2" xfId="23" applyNumberFormat="1" applyFont="1" applyFill="1" applyBorder="1" applyAlignment="1">
      <alignment vertical="center"/>
      <protection/>
    </xf>
    <xf numFmtId="164" fontId="24" fillId="2" borderId="2" xfId="23" applyNumberFormat="1" applyFont="1" applyFill="1" applyBorder="1" applyAlignment="1">
      <alignment vertical="center"/>
      <protection/>
    </xf>
    <xf numFmtId="164" fontId="25" fillId="2" borderId="4" xfId="23" applyNumberFormat="1" applyFont="1" applyFill="1" applyBorder="1" applyAlignment="1">
      <alignment vertical="center"/>
      <protection/>
    </xf>
    <xf numFmtId="165" fontId="50" fillId="2" borderId="21" xfId="23" applyNumberFormat="1" applyFont="1" applyFill="1" applyBorder="1" applyAlignment="1">
      <alignment horizontal="right" vertical="center"/>
      <protection/>
    </xf>
    <xf numFmtId="0" fontId="25" fillId="0" borderId="0" xfId="23" applyFont="1" applyBorder="1" applyAlignment="1">
      <alignment horizontal="left" vertical="center" wrapText="1"/>
      <protection/>
    </xf>
    <xf numFmtId="3" fontId="25" fillId="0" borderId="9" xfId="24" applyFont="1" applyBorder="1" applyAlignment="1">
      <alignment horizontal="left" vertical="center"/>
      <protection/>
    </xf>
    <xf numFmtId="3" fontId="49" fillId="0" borderId="1" xfId="24" applyFont="1" applyBorder="1" applyAlignment="1">
      <alignment horizontal="center" vertical="center"/>
      <protection/>
    </xf>
    <xf numFmtId="3" fontId="49" fillId="0" borderId="0" xfId="24" applyFont="1" applyBorder="1" applyAlignment="1">
      <alignment horizontal="center" vertical="center"/>
      <protection/>
    </xf>
    <xf numFmtId="164" fontId="49" fillId="0" borderId="2" xfId="24" applyNumberFormat="1" applyFont="1" applyBorder="1" applyAlignment="1">
      <alignment horizontal="right" vertical="center"/>
      <protection/>
    </xf>
    <xf numFmtId="3" fontId="25" fillId="0" borderId="33" xfId="24" applyFont="1" applyBorder="1" applyAlignment="1">
      <alignment horizontal="center" vertical="center" wrapText="1"/>
      <protection/>
    </xf>
    <xf numFmtId="3" fontId="37" fillId="0" borderId="33" xfId="24" applyFont="1" applyBorder="1" applyAlignment="1">
      <alignment horizontal="center" vertical="center" wrapText="1"/>
      <protection/>
    </xf>
    <xf numFmtId="3" fontId="28" fillId="0" borderId="33" xfId="24" applyFont="1" applyBorder="1" applyAlignment="1">
      <alignment horizontal="center" vertical="center" wrapText="1"/>
      <protection/>
    </xf>
    <xf numFmtId="3" fontId="28" fillId="0" borderId="1" xfId="24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28" fillId="0" borderId="1" xfId="23" applyFont="1" applyBorder="1" applyAlignment="1">
      <alignment horizontal="center" vertical="center"/>
      <protection/>
    </xf>
    <xf numFmtId="0" fontId="25" fillId="0" borderId="34" xfId="23" applyFont="1" applyBorder="1" applyAlignment="1">
      <alignment horizontal="left" vertical="center"/>
      <protection/>
    </xf>
    <xf numFmtId="0" fontId="26" fillId="0" borderId="35" xfId="23" applyFont="1" applyBorder="1" applyAlignment="1">
      <alignment horizontal="left" vertical="center"/>
      <protection/>
    </xf>
    <xf numFmtId="0" fontId="27" fillId="0" borderId="35" xfId="23" applyFont="1" applyBorder="1" applyAlignment="1">
      <alignment horizontal="left" vertical="center"/>
      <protection/>
    </xf>
    <xf numFmtId="0" fontId="25" fillId="0" borderId="36" xfId="23" applyFont="1" applyBorder="1" applyAlignment="1">
      <alignment horizontal="left" vertical="center"/>
      <protection/>
    </xf>
    <xf numFmtId="0" fontId="26" fillId="0" borderId="37" xfId="23" applyFont="1" applyBorder="1" applyAlignment="1">
      <alignment horizontal="left" vertical="center"/>
      <protection/>
    </xf>
    <xf numFmtId="0" fontId="27" fillId="0" borderId="37" xfId="23" applyFont="1" applyBorder="1" applyAlignment="1">
      <alignment horizontal="left" vertical="center"/>
      <protection/>
    </xf>
    <xf numFmtId="0" fontId="25" fillId="0" borderId="37" xfId="23" applyFont="1" applyBorder="1" applyAlignment="1">
      <alignment horizontal="left" vertical="center"/>
      <protection/>
    </xf>
    <xf numFmtId="0" fontId="26" fillId="0" borderId="38" xfId="23" applyFont="1" applyBorder="1" applyAlignment="1">
      <alignment horizontal="left" vertical="center"/>
      <protection/>
    </xf>
    <xf numFmtId="0" fontId="28" fillId="0" borderId="39" xfId="23" applyFont="1" applyBorder="1" applyAlignment="1">
      <alignment horizontal="left" vertical="center"/>
      <protection/>
    </xf>
    <xf numFmtId="0" fontId="27" fillId="0" borderId="40" xfId="23" applyFont="1" applyBorder="1" applyAlignment="1">
      <alignment horizontal="left" vertical="center"/>
      <protection/>
    </xf>
    <xf numFmtId="0" fontId="28" fillId="0" borderId="40" xfId="23" applyFont="1" applyBorder="1" applyAlignment="1">
      <alignment horizontal="left" vertical="center"/>
      <protection/>
    </xf>
    <xf numFmtId="0" fontId="0" fillId="0" borderId="2" xfId="0" applyBorder="1" applyAlignment="1">
      <alignment/>
    </xf>
    <xf numFmtId="0" fontId="26" fillId="0" borderId="41" xfId="23" applyFont="1" applyBorder="1" applyAlignment="1">
      <alignment horizontal="left" vertical="center"/>
      <protection/>
    </xf>
    <xf numFmtId="165" fontId="25" fillId="0" borderId="2" xfId="0" applyNumberFormat="1" applyFont="1" applyBorder="1" applyAlignment="1">
      <alignment vertical="center"/>
    </xf>
    <xf numFmtId="164" fontId="10" fillId="0" borderId="9" xfId="23" applyNumberFormat="1" applyFont="1" applyBorder="1" applyAlignment="1">
      <alignment vertical="center"/>
      <protection/>
    </xf>
    <xf numFmtId="164" fontId="25" fillId="0" borderId="42" xfId="23" applyNumberFormat="1" applyFont="1" applyBorder="1" applyAlignment="1">
      <alignment horizontal="right" vertical="center"/>
      <protection/>
    </xf>
    <xf numFmtId="0" fontId="28" fillId="0" borderId="43" xfId="23" applyFont="1" applyBorder="1" applyAlignment="1">
      <alignment horizontal="left" vertical="center"/>
      <protection/>
    </xf>
    <xf numFmtId="164" fontId="39" fillId="0" borderId="2" xfId="23" applyNumberFormat="1" applyFont="1" applyBorder="1" applyAlignment="1">
      <alignment horizontal="right" vertical="center"/>
      <protection/>
    </xf>
    <xf numFmtId="0" fontId="0" fillId="0" borderId="44" xfId="0" applyBorder="1" applyAlignment="1">
      <alignment/>
    </xf>
    <xf numFmtId="164" fontId="34" fillId="0" borderId="20" xfId="23" applyNumberFormat="1" applyFont="1" applyBorder="1" applyAlignment="1">
      <alignment vertical="center"/>
      <protection/>
    </xf>
    <xf numFmtId="3" fontId="19" fillId="0" borderId="45" xfId="24" applyFont="1" applyBorder="1" applyAlignment="1">
      <alignment horizontal="center" vertical="center" wrapText="1"/>
      <protection/>
    </xf>
    <xf numFmtId="0" fontId="25" fillId="0" borderId="2" xfId="23" applyFont="1" applyBorder="1" applyAlignment="1">
      <alignment horizontal="left" vertical="center"/>
      <protection/>
    </xf>
    <xf numFmtId="0" fontId="0" fillId="0" borderId="9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164" fontId="25" fillId="0" borderId="2" xfId="23" applyNumberFormat="1" applyFont="1" applyBorder="1" applyAlignment="1">
      <alignment vertical="center" wrapText="1"/>
      <protection/>
    </xf>
    <xf numFmtId="0" fontId="26" fillId="0" borderId="48" xfId="23" applyFont="1" applyBorder="1" applyAlignment="1">
      <alignment horizontal="right" vertical="center"/>
      <protection/>
    </xf>
    <xf numFmtId="164" fontId="25" fillId="0" borderId="9" xfId="23" applyNumberFormat="1" applyFont="1" applyBorder="1" applyAlignment="1">
      <alignment vertical="center"/>
      <protection/>
    </xf>
    <xf numFmtId="164" fontId="25" fillId="0" borderId="48" xfId="23" applyNumberFormat="1" applyFont="1" applyBorder="1" applyAlignment="1">
      <alignment vertical="center"/>
      <protection/>
    </xf>
    <xf numFmtId="0" fontId="34" fillId="0" borderId="9" xfId="23" applyFont="1" applyBorder="1" applyAlignment="1">
      <alignment horizontal="right" vertical="center"/>
      <protection/>
    </xf>
    <xf numFmtId="164" fontId="34" fillId="0" borderId="9" xfId="23" applyNumberFormat="1" applyFont="1" applyBorder="1" applyAlignment="1">
      <alignment horizontal="right" vertical="center"/>
      <protection/>
    </xf>
    <xf numFmtId="164" fontId="34" fillId="0" borderId="2" xfId="23" applyNumberFormat="1" applyFont="1" applyBorder="1" applyAlignment="1">
      <alignment horizontal="right" vertical="center"/>
      <protection/>
    </xf>
    <xf numFmtId="0" fontId="61" fillId="0" borderId="0" xfId="0" applyFont="1" applyAlignment="1">
      <alignment horizontal="center" vertical="center" wrapText="1"/>
    </xf>
    <xf numFmtId="3" fontId="23" fillId="0" borderId="13" xfId="24" applyFont="1" applyBorder="1" applyAlignment="1">
      <alignment horizontal="center" vertical="center" wrapText="1"/>
      <protection/>
    </xf>
    <xf numFmtId="3" fontId="52" fillId="0" borderId="2" xfId="24" applyFont="1" applyBorder="1" applyAlignment="1">
      <alignment horizontal="center" vertical="center" wrapText="1"/>
      <protection/>
    </xf>
    <xf numFmtId="3" fontId="33" fillId="0" borderId="2" xfId="24" applyFont="1" applyBorder="1" applyAlignment="1">
      <alignment horizontal="center" vertical="center" wrapText="1"/>
      <protection/>
    </xf>
    <xf numFmtId="3" fontId="52" fillId="0" borderId="7" xfId="24" applyFont="1" applyBorder="1" applyAlignment="1">
      <alignment horizontal="center" vertical="center" wrapText="1"/>
      <protection/>
    </xf>
    <xf numFmtId="3" fontId="33" fillId="0" borderId="9" xfId="24" applyFont="1" applyBorder="1" applyAlignment="1">
      <alignment horizontal="center" vertical="center" wrapText="1"/>
      <protection/>
    </xf>
    <xf numFmtId="3" fontId="33" fillId="0" borderId="9" xfId="24" applyFont="1" applyBorder="1" applyAlignment="1">
      <alignment horizontal="center" vertical="center"/>
      <protection/>
    </xf>
    <xf numFmtId="3" fontId="33" fillId="0" borderId="18" xfId="24" applyFont="1" applyBorder="1" applyAlignment="1">
      <alignment horizontal="center" vertical="center" wrapText="1"/>
      <protection/>
    </xf>
    <xf numFmtId="3" fontId="33" fillId="0" borderId="33" xfId="24" applyFont="1" applyBorder="1" applyAlignment="1">
      <alignment horizontal="center" vertical="center" wrapText="1"/>
      <protection/>
    </xf>
    <xf numFmtId="3" fontId="33" fillId="0" borderId="9" xfId="24" applyFont="1" applyBorder="1" applyAlignment="1">
      <alignment vertical="center" wrapText="1"/>
      <protection/>
    </xf>
    <xf numFmtId="3" fontId="33" fillId="0" borderId="7" xfId="24" applyFont="1" applyBorder="1" applyAlignment="1">
      <alignment horizontal="center" vertical="center" wrapText="1"/>
      <protection/>
    </xf>
    <xf numFmtId="3" fontId="33" fillId="0" borderId="2" xfId="24" applyFont="1" applyBorder="1" applyAlignment="1">
      <alignment horizontal="center" vertical="center"/>
      <protection/>
    </xf>
    <xf numFmtId="3" fontId="33" fillId="0" borderId="0" xfId="24" applyFont="1" applyBorder="1" applyAlignment="1">
      <alignment horizontal="center" vertical="center"/>
      <protection/>
    </xf>
    <xf numFmtId="3" fontId="49" fillId="0" borderId="49" xfId="24" applyFont="1" applyBorder="1" applyAlignment="1">
      <alignment horizontal="center" vertical="center"/>
      <protection/>
    </xf>
    <xf numFmtId="3" fontId="62" fillId="0" borderId="0" xfId="24" applyFont="1" applyFill="1" applyBorder="1" applyAlignment="1">
      <alignment horizontal="centerContinuous" vertical="center"/>
      <protection/>
    </xf>
    <xf numFmtId="3" fontId="62" fillId="0" borderId="0" xfId="24" applyFont="1" applyFill="1" applyBorder="1" applyAlignment="1">
      <alignment horizontal="left" vertical="center"/>
      <protection/>
    </xf>
    <xf numFmtId="3" fontId="63" fillId="0" borderId="0" xfId="24" applyFont="1" applyFill="1" applyBorder="1" applyAlignment="1">
      <alignment horizontal="centerContinuous" vertical="center"/>
      <protection/>
    </xf>
    <xf numFmtId="3" fontId="62" fillId="0" borderId="0" xfId="24" applyFont="1" applyFill="1" applyBorder="1" applyAlignment="1">
      <alignment horizontal="centerContinuous" vertical="center" wrapText="1"/>
      <protection/>
    </xf>
    <xf numFmtId="3" fontId="62" fillId="0" borderId="5" xfId="24" applyFont="1" applyBorder="1" applyAlignment="1">
      <alignment horizontal="centerContinuous" vertical="center" wrapText="1"/>
      <protection/>
    </xf>
    <xf numFmtId="164" fontId="62" fillId="0" borderId="22" xfId="24" applyNumberFormat="1" applyFont="1" applyBorder="1" applyAlignment="1">
      <alignment horizontal="right" vertical="center"/>
      <protection/>
    </xf>
    <xf numFmtId="3" fontId="62" fillId="0" borderId="5" xfId="24" applyFont="1" applyBorder="1" applyAlignment="1">
      <alignment horizontal="centerContinuous" vertical="center"/>
      <protection/>
    </xf>
    <xf numFmtId="3" fontId="63" fillId="0" borderId="5" xfId="24" applyFont="1" applyBorder="1" applyAlignment="1">
      <alignment horizontal="centerContinuous" vertical="center"/>
      <protection/>
    </xf>
    <xf numFmtId="3" fontId="62" fillId="0" borderId="5" xfId="24" applyFont="1" applyBorder="1" applyAlignment="1">
      <alignment horizontal="centerContinuous" vertical="center"/>
      <protection/>
    </xf>
    <xf numFmtId="3" fontId="63" fillId="0" borderId="1" xfId="24" applyFont="1" applyBorder="1" applyAlignment="1">
      <alignment horizontal="left" vertical="center"/>
      <protection/>
    </xf>
    <xf numFmtId="3" fontId="62" fillId="0" borderId="0" xfId="24" applyFont="1" applyBorder="1" applyAlignment="1">
      <alignment horizontal="left" vertical="center"/>
      <protection/>
    </xf>
    <xf numFmtId="3" fontId="63" fillId="0" borderId="0" xfId="24" applyFont="1" applyBorder="1" applyAlignment="1">
      <alignment horizontal="left" vertical="center"/>
      <protection/>
    </xf>
    <xf numFmtId="3" fontId="63" fillId="0" borderId="0" xfId="24" applyFont="1" applyBorder="1" applyAlignment="1">
      <alignment horizontal="left" vertical="center" wrapText="1"/>
      <protection/>
    </xf>
    <xf numFmtId="3" fontId="62" fillId="0" borderId="0" xfId="24" applyFont="1" applyBorder="1" applyAlignment="1">
      <alignment horizontal="centerContinuous" vertical="center"/>
      <protection/>
    </xf>
    <xf numFmtId="3" fontId="63" fillId="0" borderId="0" xfId="24" applyFont="1" applyBorder="1" applyAlignment="1">
      <alignment horizontal="centerContinuous" vertical="center"/>
      <protection/>
    </xf>
    <xf numFmtId="3" fontId="62" fillId="0" borderId="0" xfId="24" applyFont="1" applyBorder="1" applyAlignment="1">
      <alignment horizontal="centerContinuous" vertical="center" wrapText="1"/>
      <protection/>
    </xf>
    <xf numFmtId="3" fontId="19" fillId="0" borderId="50" xfId="24" applyFont="1" applyBorder="1" applyAlignment="1">
      <alignment horizontal="center" vertical="center" wrapText="1"/>
      <protection/>
    </xf>
    <xf numFmtId="0" fontId="62" fillId="0" borderId="1" xfId="23" applyFont="1" applyBorder="1" applyAlignment="1">
      <alignment horizontal="left" vertical="center"/>
      <protection/>
    </xf>
    <xf numFmtId="0" fontId="62" fillId="0" borderId="0" xfId="23" applyFont="1" applyBorder="1" applyAlignment="1">
      <alignment vertical="center"/>
      <protection/>
    </xf>
    <xf numFmtId="0" fontId="63" fillId="0" borderId="0" xfId="23" applyFont="1" applyBorder="1" applyAlignment="1">
      <alignment horizontal="left" vertical="center"/>
      <protection/>
    </xf>
    <xf numFmtId="0" fontId="62" fillId="0" borderId="23" xfId="23" applyFont="1" applyBorder="1" applyAlignment="1">
      <alignment horizontal="left" vertical="center"/>
      <protection/>
    </xf>
    <xf numFmtId="0" fontId="62" fillId="0" borderId="5" xfId="23" applyFont="1" applyBorder="1" applyAlignment="1">
      <alignment horizontal="left" vertical="center"/>
      <protection/>
    </xf>
    <xf numFmtId="0" fontId="63" fillId="0" borderId="5" xfId="23" applyFont="1" applyBorder="1" applyAlignment="1">
      <alignment horizontal="left" vertical="center"/>
      <protection/>
    </xf>
    <xf numFmtId="164" fontId="62" fillId="0" borderId="22" xfId="23" applyNumberFormat="1" applyFont="1" applyBorder="1" applyAlignment="1">
      <alignment vertical="center"/>
      <protection/>
    </xf>
    <xf numFmtId="0" fontId="6" fillId="0" borderId="8" xfId="0" applyFont="1" applyBorder="1" applyAlignment="1">
      <alignment horizontal="center" vertical="center" wrapText="1"/>
    </xf>
    <xf numFmtId="164" fontId="63" fillId="0" borderId="2" xfId="23" applyNumberFormat="1" applyFont="1" applyBorder="1" applyAlignment="1">
      <alignment vertical="center"/>
      <protection/>
    </xf>
    <xf numFmtId="0" fontId="62" fillId="0" borderId="0" xfId="23" applyFont="1" applyBorder="1" applyAlignment="1">
      <alignment horizontal="left" vertical="center"/>
      <protection/>
    </xf>
    <xf numFmtId="0" fontId="32" fillId="0" borderId="5" xfId="23" applyFont="1" applyBorder="1" applyAlignment="1">
      <alignment horizontal="left" vertical="center"/>
      <protection/>
    </xf>
    <xf numFmtId="164" fontId="25" fillId="0" borderId="22" xfId="23" applyNumberFormat="1" applyFont="1" applyBorder="1" applyAlignment="1">
      <alignment vertical="center"/>
      <protection/>
    </xf>
    <xf numFmtId="0" fontId="62" fillId="0" borderId="0" xfId="23" applyFont="1" applyAlignment="1">
      <alignment horizontal="left" vertical="center"/>
      <protection/>
    </xf>
    <xf numFmtId="0" fontId="63" fillId="0" borderId="0" xfId="23" applyFont="1" applyAlignment="1">
      <alignment horizontal="left" vertical="center"/>
      <protection/>
    </xf>
    <xf numFmtId="164" fontId="62" fillId="2" borderId="22" xfId="23" applyNumberFormat="1" applyFont="1" applyFill="1" applyBorder="1" applyAlignment="1">
      <alignment vertical="center"/>
      <protection/>
    </xf>
    <xf numFmtId="0" fontId="59" fillId="0" borderId="0" xfId="23" applyFont="1" applyBorder="1" applyAlignment="1">
      <alignment horizontal="left" vertical="center"/>
      <protection/>
    </xf>
    <xf numFmtId="0" fontId="66" fillId="0" borderId="0" xfId="23" applyFont="1" applyBorder="1" applyAlignment="1">
      <alignment horizontal="left" vertical="center"/>
      <protection/>
    </xf>
    <xf numFmtId="164" fontId="60" fillId="0" borderId="2" xfId="23" applyNumberFormat="1" applyFont="1" applyBorder="1" applyAlignment="1">
      <alignment vertical="center"/>
      <protection/>
    </xf>
    <xf numFmtId="165" fontId="25" fillId="0" borderId="28" xfId="0" applyNumberFormat="1" applyFont="1" applyBorder="1" applyAlignment="1">
      <alignment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0" fontId="68" fillId="0" borderId="2" xfId="0" applyFont="1" applyBorder="1" applyAlignment="1">
      <alignment horizontal="center" vertical="center" wrapText="1"/>
    </xf>
    <xf numFmtId="0" fontId="62" fillId="0" borderId="2" xfId="0" applyFont="1" applyBorder="1" applyAlignment="1">
      <alignment horizontal="center" vertical="center" wrapText="1"/>
    </xf>
    <xf numFmtId="0" fontId="62" fillId="0" borderId="2" xfId="0" applyFont="1" applyBorder="1" applyAlignment="1">
      <alignment horizontal="center" vertical="center"/>
    </xf>
    <xf numFmtId="3" fontId="62" fillId="0" borderId="2" xfId="24" applyFont="1" applyBorder="1" applyAlignment="1">
      <alignment horizontal="center" vertical="center" wrapText="1"/>
      <protection/>
    </xf>
    <xf numFmtId="0" fontId="62" fillId="0" borderId="12" xfId="0" applyFont="1" applyBorder="1" applyAlignment="1">
      <alignment horizontal="center" vertical="center" wrapText="1"/>
    </xf>
    <xf numFmtId="0" fontId="67" fillId="0" borderId="2" xfId="0" applyFont="1" applyBorder="1" applyAlignment="1">
      <alignment vertical="center"/>
    </xf>
    <xf numFmtId="0" fontId="68" fillId="0" borderId="2" xfId="23" applyFont="1" applyBorder="1" applyAlignment="1">
      <alignment horizontal="center" vertical="center"/>
      <protection/>
    </xf>
    <xf numFmtId="0" fontId="62" fillId="0" borderId="2" xfId="23" applyFont="1" applyBorder="1" applyAlignment="1">
      <alignment horizontal="center" vertical="center"/>
      <protection/>
    </xf>
    <xf numFmtId="0" fontId="71" fillId="0" borderId="18" xfId="23" applyFont="1" applyBorder="1" applyAlignment="1">
      <alignment horizontal="center" vertical="center"/>
      <protection/>
    </xf>
    <xf numFmtId="0" fontId="62" fillId="0" borderId="2" xfId="23" applyFont="1" applyBorder="1" applyAlignment="1">
      <alignment horizontal="center" vertical="center" wrapText="1"/>
      <protection/>
    </xf>
    <xf numFmtId="0" fontId="62" fillId="0" borderId="31" xfId="23" applyFont="1" applyBorder="1" applyAlignment="1">
      <alignment horizontal="center" vertical="center"/>
      <protection/>
    </xf>
    <xf numFmtId="0" fontId="62" fillId="0" borderId="18" xfId="23" applyFont="1" applyBorder="1" applyAlignment="1">
      <alignment horizontal="center" vertical="center"/>
      <protection/>
    </xf>
    <xf numFmtId="0" fontId="72" fillId="0" borderId="2" xfId="0" applyFont="1" applyBorder="1" applyAlignment="1">
      <alignment/>
    </xf>
    <xf numFmtId="0" fontId="68" fillId="0" borderId="12" xfId="23" applyFont="1" applyBorder="1" applyAlignment="1">
      <alignment horizontal="center" vertical="center"/>
      <protection/>
    </xf>
    <xf numFmtId="0" fontId="62" fillId="0" borderId="12" xfId="23" applyFont="1" applyBorder="1" applyAlignment="1">
      <alignment horizontal="center" vertical="center"/>
      <protection/>
    </xf>
    <xf numFmtId="0" fontId="68" fillId="0" borderId="2" xfId="23" applyFont="1" applyBorder="1" applyAlignment="1">
      <alignment horizontal="center" vertical="center" wrapText="1"/>
      <protection/>
    </xf>
    <xf numFmtId="0" fontId="72" fillId="0" borderId="0" xfId="0" applyFont="1" applyAlignment="1">
      <alignment/>
    </xf>
    <xf numFmtId="0" fontId="67" fillId="0" borderId="0" xfId="0" applyFont="1" applyAlignment="1">
      <alignment horizontal="center" vertical="center" wrapText="1"/>
    </xf>
    <xf numFmtId="0" fontId="67" fillId="0" borderId="2" xfId="0" applyFont="1" applyBorder="1" applyAlignment="1">
      <alignment horizontal="center" vertical="center" wrapText="1"/>
    </xf>
    <xf numFmtId="0" fontId="63" fillId="0" borderId="2" xfId="0" applyFont="1" applyBorder="1" applyAlignment="1">
      <alignment horizontal="center" vertical="center" wrapText="1"/>
    </xf>
    <xf numFmtId="0" fontId="63" fillId="0" borderId="2" xfId="0" applyFont="1" applyBorder="1" applyAlignment="1">
      <alignment horizontal="center" vertical="center"/>
    </xf>
    <xf numFmtId="3" fontId="63" fillId="0" borderId="2" xfId="24" applyFont="1" applyBorder="1" applyAlignment="1">
      <alignment horizontal="center" vertical="center" wrapText="1"/>
      <protection/>
    </xf>
    <xf numFmtId="0" fontId="63" fillId="0" borderId="12" xfId="0" applyFont="1" applyBorder="1" applyAlignment="1">
      <alignment horizontal="center" vertical="center" wrapText="1"/>
    </xf>
    <xf numFmtId="0" fontId="67" fillId="0" borderId="2" xfId="23" applyFont="1" applyBorder="1" applyAlignment="1">
      <alignment horizontal="center" vertical="center"/>
      <protection/>
    </xf>
    <xf numFmtId="0" fontId="63" fillId="0" borderId="2" xfId="23" applyFont="1" applyBorder="1" applyAlignment="1">
      <alignment horizontal="center" vertical="center"/>
      <protection/>
    </xf>
    <xf numFmtId="0" fontId="73" fillId="0" borderId="18" xfId="23" applyFont="1" applyBorder="1" applyAlignment="1">
      <alignment horizontal="center" vertical="center"/>
      <protection/>
    </xf>
    <xf numFmtId="0" fontId="63" fillId="0" borderId="2" xfId="23" applyFont="1" applyBorder="1" applyAlignment="1">
      <alignment horizontal="center" vertical="center" wrapText="1"/>
      <protection/>
    </xf>
    <xf numFmtId="0" fontId="73" fillId="0" borderId="29" xfId="23" applyFont="1" applyBorder="1" applyAlignment="1">
      <alignment horizontal="center" vertical="center"/>
      <protection/>
    </xf>
    <xf numFmtId="0" fontId="63" fillId="0" borderId="31" xfId="23" applyFont="1" applyBorder="1" applyAlignment="1">
      <alignment horizontal="center" vertical="center"/>
      <protection/>
    </xf>
    <xf numFmtId="0" fontId="63" fillId="0" borderId="18" xfId="23" applyFont="1" applyBorder="1" applyAlignment="1">
      <alignment horizontal="center" vertical="center"/>
      <protection/>
    </xf>
    <xf numFmtId="0" fontId="67" fillId="0" borderId="12" xfId="23" applyFont="1" applyBorder="1" applyAlignment="1">
      <alignment horizontal="center" vertical="center"/>
      <protection/>
    </xf>
    <xf numFmtId="0" fontId="63" fillId="0" borderId="12" xfId="23" applyFont="1" applyBorder="1" applyAlignment="1">
      <alignment horizontal="center" vertical="center"/>
      <protection/>
    </xf>
    <xf numFmtId="0" fontId="67" fillId="0" borderId="2" xfId="23" applyFont="1" applyBorder="1" applyAlignment="1">
      <alignment horizontal="center" vertical="center" wrapText="1"/>
      <protection/>
    </xf>
    <xf numFmtId="0" fontId="63" fillId="0" borderId="0" xfId="0" applyFont="1" applyBorder="1" applyAlignment="1">
      <alignment horizontal="centerContinuous" vertical="center"/>
    </xf>
    <xf numFmtId="0" fontId="62" fillId="0" borderId="0" xfId="0" applyFont="1" applyBorder="1" applyAlignment="1">
      <alignment horizontal="centerContinuous" vertical="center"/>
    </xf>
    <xf numFmtId="164" fontId="62" fillId="0" borderId="22" xfId="0" applyNumberFormat="1" applyFont="1" applyBorder="1" applyAlignment="1">
      <alignment horizontal="right" vertical="center"/>
    </xf>
    <xf numFmtId="0" fontId="62" fillId="0" borderId="0" xfId="0" applyFont="1" applyBorder="1" applyAlignment="1">
      <alignment horizontal="left" vertical="center"/>
    </xf>
    <xf numFmtId="0" fontId="63" fillId="0" borderId="0" xfId="0" applyFont="1" applyBorder="1" applyAlignment="1">
      <alignment horizontal="left" vertical="center"/>
    </xf>
    <xf numFmtId="0" fontId="62" fillId="0" borderId="5" xfId="0" applyFont="1" applyBorder="1" applyAlignment="1">
      <alignment horizontal="centerContinuous" vertical="center"/>
    </xf>
    <xf numFmtId="0" fontId="63" fillId="0" borderId="5" xfId="0" applyFont="1" applyBorder="1" applyAlignment="1">
      <alignment horizontal="centerContinuous" vertical="center"/>
    </xf>
    <xf numFmtId="164" fontId="62" fillId="0" borderId="22" xfId="0" applyNumberFormat="1" applyFont="1" applyBorder="1" applyAlignment="1">
      <alignment vertical="center"/>
    </xf>
    <xf numFmtId="0" fontId="62" fillId="0" borderId="1" xfId="0" applyFont="1" applyBorder="1" applyAlignment="1">
      <alignment horizontal="left" vertical="center"/>
    </xf>
    <xf numFmtId="164" fontId="26" fillId="0" borderId="51" xfId="0" applyNumberFormat="1" applyFont="1" applyBorder="1" applyAlignment="1">
      <alignment vertical="center"/>
    </xf>
    <xf numFmtId="0" fontId="28" fillId="0" borderId="9" xfId="0" applyFont="1" applyBorder="1" applyAlignment="1">
      <alignment horizontal="left" vertical="center"/>
    </xf>
    <xf numFmtId="0" fontId="25" fillId="0" borderId="46" xfId="0" applyFont="1" applyBorder="1" applyAlignment="1">
      <alignment horizontal="left" vertical="center"/>
    </xf>
    <xf numFmtId="0" fontId="26" fillId="0" borderId="47" xfId="0" applyFont="1" applyBorder="1" applyAlignment="1">
      <alignment horizontal="left" vertical="center"/>
    </xf>
    <xf numFmtId="0" fontId="27" fillId="0" borderId="47" xfId="0" applyFont="1" applyBorder="1" applyAlignment="1">
      <alignment horizontal="left" vertical="center"/>
    </xf>
    <xf numFmtId="164" fontId="64" fillId="0" borderId="2" xfId="23" applyNumberFormat="1" applyFont="1" applyBorder="1" applyAlignment="1">
      <alignment horizontal="right" vertical="center"/>
      <protection/>
    </xf>
    <xf numFmtId="164" fontId="62" fillId="0" borderId="2" xfId="23" applyNumberFormat="1" applyFont="1" applyBorder="1" applyAlignment="1">
      <alignment vertical="center"/>
      <protection/>
    </xf>
    <xf numFmtId="164" fontId="62" fillId="0" borderId="52" xfId="23" applyNumberFormat="1" applyFont="1" applyBorder="1" applyAlignment="1">
      <alignment vertical="center"/>
      <protection/>
    </xf>
    <xf numFmtId="0" fontId="63" fillId="0" borderId="0" xfId="0" applyFont="1" applyAlignment="1">
      <alignment/>
    </xf>
    <xf numFmtId="3" fontId="62" fillId="0" borderId="52" xfId="23" applyNumberFormat="1" applyFont="1" applyBorder="1" applyAlignment="1">
      <alignment horizontal="right" vertical="center"/>
      <protection/>
    </xf>
    <xf numFmtId="0" fontId="25" fillId="0" borderId="0" xfId="23" applyFont="1" applyBorder="1" applyAlignment="1">
      <alignment horizontal="left" vertical="center"/>
      <protection/>
    </xf>
    <xf numFmtId="0" fontId="25" fillId="0" borderId="0" xfId="23" applyFont="1" applyBorder="1" applyAlignment="1">
      <alignment vertical="center" wrapText="1"/>
      <protection/>
    </xf>
    <xf numFmtId="0" fontId="26" fillId="0" borderId="0" xfId="23" applyFont="1" applyBorder="1" applyAlignment="1">
      <alignment vertical="center" wrapText="1"/>
      <protection/>
    </xf>
    <xf numFmtId="0" fontId="27" fillId="0" borderId="0" xfId="23" applyFont="1" applyAlignment="1">
      <alignment vertical="center" wrapText="1"/>
      <protection/>
    </xf>
    <xf numFmtId="0" fontId="28" fillId="0" borderId="0" xfId="23" applyFont="1" applyBorder="1" applyAlignment="1">
      <alignment vertical="center" wrapText="1"/>
      <protection/>
    </xf>
    <xf numFmtId="0" fontId="63" fillId="0" borderId="0" xfId="23" applyFont="1" applyAlignment="1">
      <alignment vertical="center"/>
      <protection/>
    </xf>
    <xf numFmtId="0" fontId="62" fillId="0" borderId="5" xfId="23" applyFont="1" applyBorder="1" applyAlignment="1">
      <alignment horizontal="left" vertical="center"/>
      <protection/>
    </xf>
    <xf numFmtId="0" fontId="26" fillId="0" borderId="53" xfId="23" applyFont="1" applyBorder="1" applyAlignment="1">
      <alignment horizontal="left" vertical="center"/>
      <protection/>
    </xf>
    <xf numFmtId="0" fontId="63" fillId="0" borderId="0" xfId="23" applyFont="1" applyBorder="1" applyAlignment="1">
      <alignment vertical="center"/>
      <protection/>
    </xf>
    <xf numFmtId="164" fontId="24" fillId="0" borderId="54" xfId="0" applyNumberFormat="1" applyFont="1" applyBorder="1" applyAlignment="1">
      <alignment vertical="center"/>
    </xf>
    <xf numFmtId="0" fontId="25" fillId="0" borderId="1" xfId="23" applyFont="1" applyBorder="1" applyAlignment="1">
      <alignment vertical="center"/>
      <protection/>
    </xf>
    <xf numFmtId="0" fontId="25" fillId="0" borderId="0" xfId="23" applyFont="1" applyAlignment="1">
      <alignment vertical="center"/>
      <protection/>
    </xf>
    <xf numFmtId="0" fontId="25" fillId="0" borderId="9" xfId="23" applyFont="1" applyBorder="1" applyAlignment="1">
      <alignment vertical="center"/>
      <protection/>
    </xf>
    <xf numFmtId="164" fontId="34" fillId="0" borderId="55" xfId="0" applyNumberFormat="1" applyFont="1" applyBorder="1" applyAlignment="1">
      <alignment vertical="center"/>
    </xf>
    <xf numFmtId="0" fontId="62" fillId="0" borderId="9" xfId="23" applyFont="1" applyBorder="1" applyAlignment="1">
      <alignment horizontal="left" vertical="center"/>
      <protection/>
    </xf>
    <xf numFmtId="164" fontId="25" fillId="0" borderId="20" xfId="23" applyNumberFormat="1" applyFont="1" applyBorder="1" applyAlignment="1">
      <alignment vertical="center"/>
      <protection/>
    </xf>
    <xf numFmtId="0" fontId="62" fillId="0" borderId="52" xfId="23" applyFont="1" applyBorder="1" applyAlignment="1">
      <alignment horizontal="left" vertical="center"/>
      <protection/>
    </xf>
    <xf numFmtId="164" fontId="25" fillId="0" borderId="56" xfId="24" applyNumberFormat="1" applyFont="1" applyBorder="1" applyAlignment="1">
      <alignment horizontal="right" vertical="center"/>
      <protection/>
    </xf>
    <xf numFmtId="0" fontId="25" fillId="0" borderId="9" xfId="23" applyFont="1" applyBorder="1" applyAlignment="1">
      <alignment horizontal="left" vertical="center"/>
      <protection/>
    </xf>
    <xf numFmtId="164" fontId="62" fillId="0" borderId="57" xfId="23" applyNumberFormat="1" applyFont="1" applyBorder="1" applyAlignment="1">
      <alignment vertical="center"/>
      <protection/>
    </xf>
    <xf numFmtId="164" fontId="25" fillId="0" borderId="58" xfId="23" applyNumberFormat="1" applyFont="1" applyBorder="1" applyAlignment="1">
      <alignment vertical="center"/>
      <protection/>
    </xf>
    <xf numFmtId="0" fontId="62" fillId="0" borderId="41" xfId="23" applyFont="1" applyBorder="1" applyAlignment="1">
      <alignment horizontal="left" vertical="center"/>
      <protection/>
    </xf>
    <xf numFmtId="0" fontId="25" fillId="0" borderId="59" xfId="23" applyFont="1" applyBorder="1" applyAlignment="1">
      <alignment horizontal="left" vertical="center"/>
      <protection/>
    </xf>
    <xf numFmtId="0" fontId="25" fillId="0" borderId="60" xfId="23" applyFont="1" applyBorder="1" applyAlignment="1">
      <alignment horizontal="left" vertical="center"/>
      <protection/>
    </xf>
    <xf numFmtId="164" fontId="34" fillId="0" borderId="61" xfId="23" applyNumberFormat="1" applyFont="1" applyBorder="1" applyAlignment="1">
      <alignment vertical="center"/>
      <protection/>
    </xf>
    <xf numFmtId="0" fontId="62" fillId="0" borderId="0" xfId="23" applyFont="1" applyBorder="1" applyAlignment="1">
      <alignment horizontal="left" vertical="center"/>
      <protection/>
    </xf>
    <xf numFmtId="0" fontId="25" fillId="0" borderId="1" xfId="23" applyFont="1" applyBorder="1" applyAlignment="1">
      <alignment horizontal="center" vertical="center"/>
      <protection/>
    </xf>
    <xf numFmtId="164" fontId="25" fillId="0" borderId="54" xfId="23" applyNumberFormat="1" applyFont="1" applyBorder="1" applyAlignment="1">
      <alignment vertical="center"/>
      <protection/>
    </xf>
    <xf numFmtId="164" fontId="25" fillId="0" borderId="62" xfId="23" applyNumberFormat="1" applyFont="1" applyBorder="1" applyAlignment="1">
      <alignment vertical="center"/>
      <protection/>
    </xf>
    <xf numFmtId="164" fontId="25" fillId="0" borderId="63" xfId="23" applyNumberFormat="1" applyFont="1" applyBorder="1" applyAlignment="1">
      <alignment vertical="center"/>
      <protection/>
    </xf>
    <xf numFmtId="164" fontId="25" fillId="0" borderId="0" xfId="23" applyNumberFormat="1" applyFont="1" applyBorder="1" applyAlignment="1">
      <alignment horizontal="right" vertical="center"/>
      <protection/>
    </xf>
    <xf numFmtId="164" fontId="25" fillId="0" borderId="44" xfId="23" applyNumberFormat="1" applyFont="1" applyBorder="1" applyAlignment="1">
      <alignment horizontal="right" vertical="center"/>
      <protection/>
    </xf>
    <xf numFmtId="164" fontId="25" fillId="0" borderId="57" xfId="23" applyNumberFormat="1" applyFont="1" applyBorder="1" applyAlignment="1">
      <alignment horizontal="right" vertical="center"/>
      <protection/>
    </xf>
    <xf numFmtId="0" fontId="34" fillId="0" borderId="64" xfId="23" applyFont="1" applyBorder="1" applyAlignment="1">
      <alignment vertical="center"/>
      <protection/>
    </xf>
    <xf numFmtId="0" fontId="10" fillId="0" borderId="64" xfId="23" applyFont="1" applyBorder="1" applyAlignment="1">
      <alignment horizontal="left" vertical="center"/>
      <protection/>
    </xf>
    <xf numFmtId="0" fontId="11" fillId="0" borderId="64" xfId="23" applyFont="1" applyBorder="1" applyAlignment="1">
      <alignment horizontal="left" vertical="center"/>
      <protection/>
    </xf>
    <xf numFmtId="0" fontId="8" fillId="0" borderId="64" xfId="23" applyFont="1" applyBorder="1" applyAlignment="1">
      <alignment horizontal="left" vertical="center"/>
      <protection/>
    </xf>
    <xf numFmtId="0" fontId="13" fillId="0" borderId="64" xfId="23" applyFont="1" applyBorder="1" applyAlignment="1">
      <alignment horizontal="left" vertical="center"/>
      <protection/>
    </xf>
    <xf numFmtId="0" fontId="9" fillId="0" borderId="64" xfId="23" applyFont="1" applyBorder="1" applyAlignment="1">
      <alignment horizontal="left" vertical="center"/>
      <protection/>
    </xf>
    <xf numFmtId="0" fontId="15" fillId="0" borderId="64" xfId="23" applyFont="1" applyBorder="1" applyAlignment="1">
      <alignment vertical="center"/>
      <protection/>
    </xf>
    <xf numFmtId="0" fontId="34" fillId="0" borderId="65" xfId="23" applyFont="1" applyBorder="1" applyAlignment="1">
      <alignment vertical="center"/>
      <protection/>
    </xf>
    <xf numFmtId="164" fontId="32" fillId="0" borderId="62" xfId="23" applyNumberFormat="1" applyFont="1" applyBorder="1" applyAlignment="1">
      <alignment vertical="center"/>
      <protection/>
    </xf>
    <xf numFmtId="164" fontId="24" fillId="0" borderId="62" xfId="23" applyNumberFormat="1" applyFont="1" applyBorder="1" applyAlignment="1">
      <alignment vertical="center"/>
      <protection/>
    </xf>
    <xf numFmtId="164" fontId="32" fillId="0" borderId="66" xfId="23" applyNumberFormat="1" applyFont="1" applyBorder="1" applyAlignment="1">
      <alignment vertical="center"/>
      <protection/>
    </xf>
    <xf numFmtId="0" fontId="10" fillId="0" borderId="67" xfId="23" applyFont="1" applyBorder="1" applyAlignment="1">
      <alignment horizontal="center" vertical="center"/>
      <protection/>
    </xf>
    <xf numFmtId="0" fontId="68" fillId="0" borderId="67" xfId="23" applyFont="1" applyBorder="1" applyAlignment="1">
      <alignment horizontal="center" vertical="center"/>
      <protection/>
    </xf>
    <xf numFmtId="0" fontId="67" fillId="0" borderId="67" xfId="23" applyFont="1" applyBorder="1" applyAlignment="1">
      <alignment horizontal="center" vertical="center"/>
      <protection/>
    </xf>
    <xf numFmtId="0" fontId="13" fillId="0" borderId="67" xfId="23" applyFont="1" applyBorder="1" applyAlignment="1">
      <alignment horizontal="center" vertical="center"/>
      <protection/>
    </xf>
    <xf numFmtId="0" fontId="10" fillId="0" borderId="62" xfId="23" applyFont="1" applyBorder="1" applyAlignment="1">
      <alignment horizontal="center" vertical="center"/>
      <protection/>
    </xf>
    <xf numFmtId="0" fontId="68" fillId="0" borderId="62" xfId="23" applyFont="1" applyBorder="1" applyAlignment="1">
      <alignment horizontal="center" vertical="center"/>
      <protection/>
    </xf>
    <xf numFmtId="0" fontId="67" fillId="0" borderId="62" xfId="23" applyFont="1" applyBorder="1" applyAlignment="1">
      <alignment horizontal="center" vertical="center"/>
      <protection/>
    </xf>
    <xf numFmtId="0" fontId="13" fillId="0" borderId="62" xfId="23" applyFont="1" applyBorder="1" applyAlignment="1">
      <alignment horizontal="center" vertical="center"/>
      <protection/>
    </xf>
    <xf numFmtId="0" fontId="26" fillId="0" borderId="0" xfId="23" applyFont="1" applyBorder="1" applyAlignment="1">
      <alignment horizontal="left" vertical="center"/>
      <protection/>
    </xf>
    <xf numFmtId="0" fontId="75" fillId="0" borderId="0" xfId="23" applyFont="1" applyBorder="1" applyAlignment="1">
      <alignment horizontal="left" vertical="center"/>
      <protection/>
    </xf>
    <xf numFmtId="0" fontId="34" fillId="0" borderId="0" xfId="23" applyFont="1" applyBorder="1" applyAlignment="1">
      <alignment vertical="center"/>
      <protection/>
    </xf>
    <xf numFmtId="0" fontId="0" fillId="0" borderId="67" xfId="0" applyBorder="1" applyAlignment="1">
      <alignment/>
    </xf>
    <xf numFmtId="0" fontId="72" fillId="0" borderId="67" xfId="0" applyFont="1" applyBorder="1" applyAlignment="1">
      <alignment/>
    </xf>
    <xf numFmtId="0" fontId="0" fillId="0" borderId="62" xfId="0" applyBorder="1" applyAlignment="1">
      <alignment/>
    </xf>
    <xf numFmtId="0" fontId="72" fillId="0" borderId="62" xfId="0" applyFont="1" applyBorder="1" applyAlignment="1">
      <alignment/>
    </xf>
    <xf numFmtId="0" fontId="0" fillId="0" borderId="66" xfId="0" applyBorder="1" applyAlignment="1">
      <alignment/>
    </xf>
    <xf numFmtId="0" fontId="72" fillId="0" borderId="66" xfId="0" applyFont="1" applyBorder="1" applyAlignment="1">
      <alignment/>
    </xf>
    <xf numFmtId="164" fontId="34" fillId="0" borderId="67" xfId="23" applyNumberFormat="1" applyFont="1" applyBorder="1" applyAlignment="1">
      <alignment vertical="center"/>
      <protection/>
    </xf>
    <xf numFmtId="164" fontId="34" fillId="0" borderId="62" xfId="23" applyNumberFormat="1" applyFont="1" applyBorder="1" applyAlignment="1">
      <alignment vertical="center"/>
      <protection/>
    </xf>
    <xf numFmtId="164" fontId="6" fillId="0" borderId="62" xfId="23" applyNumberFormat="1" applyFont="1" applyBorder="1" applyAlignment="1">
      <alignment vertical="center"/>
      <protection/>
    </xf>
    <xf numFmtId="164" fontId="15" fillId="0" borderId="62" xfId="23" applyNumberFormat="1" applyFont="1" applyBorder="1" applyAlignment="1">
      <alignment vertical="center"/>
      <protection/>
    </xf>
    <xf numFmtId="164" fontId="34" fillId="0" borderId="68" xfId="23" applyNumberFormat="1" applyFont="1" applyBorder="1" applyAlignment="1">
      <alignment vertical="center"/>
      <protection/>
    </xf>
    <xf numFmtId="164" fontId="25" fillId="0" borderId="28" xfId="24" applyNumberFormat="1" applyFont="1" applyFill="1" applyBorder="1" applyAlignment="1">
      <alignment horizontal="right" vertical="center"/>
      <protection/>
    </xf>
    <xf numFmtId="0" fontId="24" fillId="0" borderId="13" xfId="0" applyFont="1" applyBorder="1" applyAlignment="1">
      <alignment vertical="center"/>
    </xf>
    <xf numFmtId="0" fontId="24" fillId="0" borderId="69" xfId="0" applyFont="1" applyBorder="1" applyAlignment="1">
      <alignment vertical="center"/>
    </xf>
    <xf numFmtId="0" fontId="27" fillId="0" borderId="2" xfId="23" applyFont="1" applyBorder="1" applyAlignment="1">
      <alignment horizontal="left" vertical="center"/>
      <protection/>
    </xf>
    <xf numFmtId="0" fontId="62" fillId="0" borderId="47" xfId="23" applyFont="1" applyBorder="1" applyAlignment="1">
      <alignment horizontal="left" vertical="center"/>
      <protection/>
    </xf>
    <xf numFmtId="3" fontId="25" fillId="0" borderId="70" xfId="24" applyFont="1" applyFill="1" applyBorder="1" applyAlignment="1">
      <alignment horizontal="centerContinuous" vertical="center"/>
      <protection/>
    </xf>
    <xf numFmtId="3" fontId="32" fillId="0" borderId="0" xfId="24" applyFont="1" applyBorder="1" applyAlignment="1">
      <alignment horizontal="left" vertical="center"/>
      <protection/>
    </xf>
    <xf numFmtId="164" fontId="32" fillId="0" borderId="2" xfId="24" applyNumberFormat="1" applyFont="1" applyFill="1" applyBorder="1" applyAlignment="1">
      <alignment horizontal="right" vertical="center"/>
      <protection/>
    </xf>
    <xf numFmtId="0" fontId="25" fillId="0" borderId="71" xfId="23" applyFont="1" applyBorder="1" applyAlignment="1">
      <alignment horizontal="left" vertical="center"/>
      <protection/>
    </xf>
    <xf numFmtId="0" fontId="25" fillId="0" borderId="72" xfId="23" applyFont="1" applyBorder="1" applyAlignment="1">
      <alignment horizontal="left" vertical="center"/>
      <protection/>
    </xf>
    <xf numFmtId="0" fontId="32" fillId="0" borderId="64" xfId="23" applyFont="1" applyBorder="1" applyAlignment="1">
      <alignment horizontal="left" vertical="center"/>
      <protection/>
    </xf>
    <xf numFmtId="0" fontId="26" fillId="0" borderId="64" xfId="23" applyFont="1" applyBorder="1" applyAlignment="1">
      <alignment horizontal="left" vertical="center"/>
      <protection/>
    </xf>
    <xf numFmtId="0" fontId="27" fillId="0" borderId="64" xfId="23" applyFont="1" applyBorder="1" applyAlignment="1">
      <alignment horizontal="left" vertical="center"/>
      <protection/>
    </xf>
    <xf numFmtId="0" fontId="10" fillId="0" borderId="67" xfId="23" applyFont="1" applyBorder="1" applyAlignment="1">
      <alignment horizontal="center" vertical="center" wrapText="1"/>
      <protection/>
    </xf>
    <xf numFmtId="0" fontId="68" fillId="0" borderId="67" xfId="23" applyFont="1" applyBorder="1" applyAlignment="1">
      <alignment horizontal="center" vertical="center" wrapText="1"/>
      <protection/>
    </xf>
    <xf numFmtId="0" fontId="67" fillId="0" borderId="67" xfId="23" applyFont="1" applyBorder="1" applyAlignment="1">
      <alignment horizontal="center" vertical="center" wrapText="1"/>
      <protection/>
    </xf>
    <xf numFmtId="0" fontId="46" fillId="0" borderId="67" xfId="23" applyFont="1" applyBorder="1" applyAlignment="1">
      <alignment horizontal="center" vertical="center" wrapText="1"/>
      <protection/>
    </xf>
    <xf numFmtId="164" fontId="6" fillId="0" borderId="67" xfId="23" applyNumberFormat="1" applyFont="1" applyBorder="1" applyAlignment="1">
      <alignment vertical="center"/>
      <protection/>
    </xf>
    <xf numFmtId="0" fontId="13" fillId="0" borderId="73" xfId="23" applyFont="1" applyBorder="1" applyAlignment="1">
      <alignment horizontal="left" vertical="center"/>
      <protection/>
    </xf>
    <xf numFmtId="164" fontId="26" fillId="0" borderId="51" xfId="23" applyNumberFormat="1" applyFont="1" applyBorder="1" applyAlignment="1">
      <alignment vertical="center"/>
      <protection/>
    </xf>
    <xf numFmtId="0" fontId="25" fillId="0" borderId="47" xfId="23" applyFont="1" applyBorder="1" applyAlignment="1">
      <alignment horizontal="left" vertical="center"/>
      <protection/>
    </xf>
    <xf numFmtId="0" fontId="26" fillId="0" borderId="47" xfId="23" applyFont="1" applyBorder="1" applyAlignment="1">
      <alignment horizontal="left" vertical="center"/>
      <protection/>
    </xf>
    <xf numFmtId="0" fontId="27" fillId="0" borderId="47" xfId="23" applyFont="1" applyBorder="1" applyAlignment="1">
      <alignment horizontal="left" vertical="center"/>
      <protection/>
    </xf>
    <xf numFmtId="0" fontId="25" fillId="0" borderId="67" xfId="23" applyFont="1" applyBorder="1" applyAlignment="1">
      <alignment horizontal="center" vertical="center"/>
      <protection/>
    </xf>
    <xf numFmtId="0" fontId="62" fillId="0" borderId="67" xfId="23" applyFont="1" applyBorder="1" applyAlignment="1">
      <alignment horizontal="center" vertical="center"/>
      <protection/>
    </xf>
    <xf numFmtId="0" fontId="63" fillId="0" borderId="67" xfId="23" applyFont="1" applyBorder="1" applyAlignment="1">
      <alignment horizontal="center" vertical="center"/>
      <protection/>
    </xf>
    <xf numFmtId="0" fontId="28" fillId="0" borderId="67" xfId="23" applyFont="1" applyBorder="1" applyAlignment="1">
      <alignment horizontal="center" vertical="center"/>
      <protection/>
    </xf>
    <xf numFmtId="164" fontId="15" fillId="0" borderId="67" xfId="23" applyNumberFormat="1" applyFont="1" applyBorder="1" applyAlignment="1">
      <alignment vertical="center"/>
      <protection/>
    </xf>
    <xf numFmtId="0" fontId="62" fillId="0" borderId="2" xfId="23" applyFont="1" applyBorder="1" applyAlignment="1">
      <alignment horizontal="left" vertical="center"/>
      <protection/>
    </xf>
    <xf numFmtId="164" fontId="28" fillId="0" borderId="74" xfId="23" applyNumberFormat="1" applyFont="1" applyBorder="1" applyAlignment="1">
      <alignment horizontal="right" vertical="center"/>
      <protection/>
    </xf>
    <xf numFmtId="164" fontId="15" fillId="0" borderId="62" xfId="23" applyNumberFormat="1" applyFont="1" applyBorder="1" applyAlignment="1">
      <alignment horizontal="left" vertical="center"/>
      <protection/>
    </xf>
    <xf numFmtId="0" fontId="25" fillId="0" borderId="2" xfId="23" applyFont="1" applyBorder="1" applyAlignment="1">
      <alignment vertical="center"/>
      <protection/>
    </xf>
    <xf numFmtId="0" fontId="26" fillId="0" borderId="2" xfId="23" applyFont="1" applyBorder="1" applyAlignment="1">
      <alignment vertical="center"/>
      <protection/>
    </xf>
    <xf numFmtId="0" fontId="27" fillId="0" borderId="2" xfId="23" applyFont="1" applyBorder="1" applyAlignment="1">
      <alignment vertical="center"/>
      <protection/>
    </xf>
    <xf numFmtId="164" fontId="15" fillId="0" borderId="66" xfId="23" applyNumberFormat="1" applyFont="1" applyBorder="1" applyAlignment="1">
      <alignment vertical="center"/>
      <protection/>
    </xf>
    <xf numFmtId="0" fontId="28" fillId="0" borderId="1" xfId="23" applyFont="1" applyBorder="1" applyAlignment="1">
      <alignment horizontal="left" vertical="center"/>
      <protection/>
    </xf>
    <xf numFmtId="0" fontId="25" fillId="0" borderId="62" xfId="23" applyFont="1" applyBorder="1" applyAlignment="1">
      <alignment vertical="center" wrapText="1"/>
      <protection/>
    </xf>
    <xf numFmtId="164" fontId="25" fillId="0" borderId="9" xfId="24" applyNumberFormat="1" applyFont="1" applyFill="1" applyBorder="1" applyAlignment="1">
      <alignment horizontal="right" vertical="center"/>
      <protection/>
    </xf>
    <xf numFmtId="169" fontId="28" fillId="0" borderId="9" xfId="24" applyNumberFormat="1" applyFont="1" applyBorder="1" applyAlignment="1">
      <alignment horizontal="right" vertical="center"/>
      <protection/>
    </xf>
    <xf numFmtId="164" fontId="23" fillId="0" borderId="2" xfId="0" applyNumberFormat="1" applyFont="1" applyBorder="1" applyAlignment="1">
      <alignment horizontal="center" vertical="center" wrapText="1"/>
    </xf>
    <xf numFmtId="169" fontId="23" fillId="0" borderId="2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164" fontId="24" fillId="0" borderId="2" xfId="0" applyNumberFormat="1" applyFont="1" applyBorder="1" applyAlignment="1">
      <alignment horizontal="center" vertical="center" wrapText="1"/>
    </xf>
    <xf numFmtId="169" fontId="24" fillId="0" borderId="2" xfId="0" applyNumberFormat="1" applyFont="1" applyBorder="1" applyAlignment="1">
      <alignment horizontal="center" vertical="center" wrapText="1"/>
    </xf>
    <xf numFmtId="3" fontId="32" fillId="0" borderId="49" xfId="24" applyFont="1" applyBorder="1" applyAlignment="1">
      <alignment horizontal="left" vertical="center"/>
      <protection/>
    </xf>
    <xf numFmtId="3" fontId="35" fillId="0" borderId="49" xfId="24" applyFont="1" applyBorder="1" applyAlignment="1">
      <alignment horizontal="left" vertical="center"/>
      <protection/>
    </xf>
    <xf numFmtId="3" fontId="37" fillId="0" borderId="49" xfId="24" applyFont="1" applyBorder="1" applyAlignment="1">
      <alignment horizontal="left" vertical="center"/>
      <protection/>
    </xf>
    <xf numFmtId="3" fontId="28" fillId="0" borderId="49" xfId="24" applyFont="1" applyBorder="1" applyAlignment="1">
      <alignment horizontal="left" vertical="center" wrapText="1"/>
      <protection/>
    </xf>
    <xf numFmtId="0" fontId="62" fillId="0" borderId="1" xfId="0" applyFont="1" applyBorder="1" applyAlignment="1">
      <alignment vertical="center"/>
    </xf>
    <xf numFmtId="164" fontId="62" fillId="0" borderId="51" xfId="23" applyNumberFormat="1" applyFont="1" applyBorder="1" applyAlignment="1">
      <alignment vertical="center"/>
      <protection/>
    </xf>
    <xf numFmtId="164" fontId="6" fillId="0" borderId="75" xfId="23" applyNumberFormat="1" applyFont="1" applyBorder="1" applyAlignment="1">
      <alignment vertical="center"/>
      <protection/>
    </xf>
    <xf numFmtId="164" fontId="24" fillId="0" borderId="75" xfId="23" applyNumberFormat="1" applyFont="1" applyBorder="1" applyAlignment="1">
      <alignment vertical="center"/>
      <protection/>
    </xf>
    <xf numFmtId="164" fontId="32" fillId="0" borderId="75" xfId="23" applyNumberFormat="1" applyFont="1" applyBorder="1" applyAlignment="1">
      <alignment vertical="center"/>
      <protection/>
    </xf>
    <xf numFmtId="164" fontId="32" fillId="0" borderId="76" xfId="23" applyNumberFormat="1" applyFont="1" applyBorder="1" applyAlignment="1">
      <alignment vertical="center"/>
      <protection/>
    </xf>
    <xf numFmtId="165" fontId="25" fillId="0" borderId="44" xfId="0" applyNumberFormat="1" applyFont="1" applyBorder="1" applyAlignment="1">
      <alignment vertical="center"/>
    </xf>
    <xf numFmtId="165" fontId="25" fillId="0" borderId="1" xfId="0" applyNumberFormat="1" applyFont="1" applyBorder="1" applyAlignment="1">
      <alignment vertical="center"/>
    </xf>
    <xf numFmtId="0" fontId="28" fillId="0" borderId="2" xfId="23" applyFont="1" applyBorder="1" applyAlignment="1">
      <alignment horizontal="left" vertical="center"/>
      <protection/>
    </xf>
    <xf numFmtId="0" fontId="71" fillId="0" borderId="2" xfId="23" applyFont="1" applyBorder="1" applyAlignment="1">
      <alignment horizontal="center" vertical="center"/>
      <protection/>
    </xf>
    <xf numFmtId="0" fontId="73" fillId="0" borderId="2" xfId="23" applyFont="1" applyBorder="1" applyAlignment="1">
      <alignment horizontal="center" vertical="center"/>
      <protection/>
    </xf>
    <xf numFmtId="164" fontId="25" fillId="0" borderId="33" xfId="23" applyNumberFormat="1" applyFont="1" applyBorder="1" applyAlignment="1">
      <alignment vertical="center"/>
      <protection/>
    </xf>
    <xf numFmtId="164" fontId="52" fillId="0" borderId="2" xfId="23" applyNumberFormat="1" applyFont="1" applyBorder="1" applyAlignment="1">
      <alignment vertical="center"/>
      <protection/>
    </xf>
    <xf numFmtId="164" fontId="49" fillId="0" borderId="2" xfId="23" applyNumberFormat="1" applyFont="1" applyBorder="1" applyAlignment="1">
      <alignment vertical="center"/>
      <protection/>
    </xf>
    <xf numFmtId="0" fontId="51" fillId="0" borderId="9" xfId="23" applyFont="1" applyBorder="1" applyAlignment="1">
      <alignment horizontal="center" vertical="center"/>
      <protection/>
    </xf>
    <xf numFmtId="0" fontId="47" fillId="0" borderId="9" xfId="23" applyFont="1" applyBorder="1" applyAlignment="1">
      <alignment horizontal="left" vertical="center"/>
      <protection/>
    </xf>
    <xf numFmtId="0" fontId="51" fillId="0" borderId="77" xfId="23" applyFont="1" applyBorder="1" applyAlignment="1">
      <alignment horizontal="center" vertical="center"/>
      <protection/>
    </xf>
    <xf numFmtId="0" fontId="30" fillId="0" borderId="78" xfId="23" applyFont="1" applyBorder="1" applyAlignment="1">
      <alignment horizontal="center" vertical="center"/>
      <protection/>
    </xf>
    <xf numFmtId="0" fontId="62" fillId="0" borderId="9" xfId="23" applyFont="1" applyBorder="1" applyAlignment="1">
      <alignment horizontal="left" vertical="center"/>
      <protection/>
    </xf>
    <xf numFmtId="164" fontId="25" fillId="0" borderId="9" xfId="23" applyNumberFormat="1" applyFont="1" applyBorder="1" applyAlignment="1">
      <alignment horizontal="right" vertical="center"/>
      <protection/>
    </xf>
    <xf numFmtId="164" fontId="62" fillId="0" borderId="9" xfId="23" applyNumberFormat="1" applyFont="1" applyBorder="1" applyAlignment="1">
      <alignment vertical="center"/>
      <protection/>
    </xf>
    <xf numFmtId="0" fontId="27" fillId="0" borderId="9" xfId="23" applyFont="1" applyBorder="1" applyAlignment="1">
      <alignment vertical="center"/>
      <protection/>
    </xf>
    <xf numFmtId="165" fontId="25" fillId="0" borderId="9" xfId="0" applyNumberFormat="1" applyFont="1" applyBorder="1" applyAlignment="1">
      <alignment vertical="center"/>
    </xf>
    <xf numFmtId="0" fontId="25" fillId="0" borderId="79" xfId="23" applyFont="1" applyBorder="1" applyAlignment="1">
      <alignment horizontal="left" vertical="center"/>
      <protection/>
    </xf>
    <xf numFmtId="0" fontId="25" fillId="0" borderId="75" xfId="23" applyFont="1" applyBorder="1" applyAlignment="1">
      <alignment horizontal="left" vertical="center"/>
      <protection/>
    </xf>
    <xf numFmtId="0" fontId="63" fillId="0" borderId="75" xfId="23" applyFont="1" applyBorder="1" applyAlignment="1">
      <alignment horizontal="left" vertical="center"/>
      <protection/>
    </xf>
    <xf numFmtId="0" fontId="28" fillId="0" borderId="75" xfId="23" applyFont="1" applyBorder="1" applyAlignment="1">
      <alignment horizontal="left" vertical="center"/>
      <protection/>
    </xf>
    <xf numFmtId="0" fontId="25" fillId="0" borderId="80" xfId="23" applyFont="1" applyBorder="1" applyAlignment="1">
      <alignment horizontal="left" vertical="center"/>
      <protection/>
    </xf>
    <xf numFmtId="165" fontId="25" fillId="0" borderId="81" xfId="0" applyNumberFormat="1" applyFont="1" applyBorder="1" applyAlignment="1">
      <alignment vertical="center"/>
    </xf>
    <xf numFmtId="165" fontId="25" fillId="0" borderId="62" xfId="0" applyNumberFormat="1" applyFont="1" applyBorder="1" applyAlignment="1">
      <alignment vertical="center"/>
    </xf>
    <xf numFmtId="0" fontId="27" fillId="0" borderId="62" xfId="23" applyFont="1" applyBorder="1" applyAlignment="1">
      <alignment horizontal="left" vertical="center"/>
      <protection/>
    </xf>
    <xf numFmtId="165" fontId="25" fillId="0" borderId="82" xfId="0" applyNumberFormat="1" applyFont="1" applyBorder="1" applyAlignment="1">
      <alignment vertical="center"/>
    </xf>
    <xf numFmtId="0" fontId="15" fillId="0" borderId="83" xfId="0" applyFont="1" applyBorder="1" applyAlignment="1">
      <alignment vertical="center" wrapText="1"/>
    </xf>
    <xf numFmtId="2" fontId="28" fillId="0" borderId="2" xfId="23" applyNumberFormat="1" applyFont="1" applyBorder="1" applyAlignment="1">
      <alignment vertical="center"/>
      <protection/>
    </xf>
    <xf numFmtId="164" fontId="25" fillId="0" borderId="10" xfId="23" applyNumberFormat="1" applyFont="1" applyBorder="1" applyAlignment="1">
      <alignment vertical="center"/>
      <protection/>
    </xf>
    <xf numFmtId="164" fontId="25" fillId="0" borderId="84" xfId="23" applyNumberFormat="1" applyFont="1" applyBorder="1" applyAlignment="1">
      <alignment vertical="center"/>
      <protection/>
    </xf>
    <xf numFmtId="4" fontId="62" fillId="0" borderId="22" xfId="23" applyNumberFormat="1" applyFont="1" applyBorder="1" applyAlignment="1">
      <alignment vertical="center"/>
      <protection/>
    </xf>
    <xf numFmtId="4" fontId="25" fillId="0" borderId="28" xfId="23" applyNumberFormat="1" applyFont="1" applyBorder="1" applyAlignment="1">
      <alignment horizontal="right" vertical="center"/>
      <protection/>
    </xf>
    <xf numFmtId="4" fontId="34" fillId="0" borderId="20" xfId="23" applyNumberFormat="1" applyFont="1" applyBorder="1" applyAlignment="1">
      <alignment vertical="center"/>
      <protection/>
    </xf>
    <xf numFmtId="4" fontId="25" fillId="0" borderId="4" xfId="23" applyNumberFormat="1" applyFont="1" applyBorder="1" applyAlignment="1">
      <alignment vertical="center"/>
      <protection/>
    </xf>
    <xf numFmtId="4" fontId="49" fillId="0" borderId="30" xfId="23" applyNumberFormat="1" applyFont="1" applyBorder="1" applyAlignment="1">
      <alignment horizontal="right" vertical="center"/>
      <protection/>
    </xf>
    <xf numFmtId="164" fontId="32" fillId="0" borderId="67" xfId="23" applyNumberFormat="1" applyFont="1" applyBorder="1" applyAlignment="1">
      <alignment vertical="center"/>
      <protection/>
    </xf>
    <xf numFmtId="0" fontId="10" fillId="0" borderId="66" xfId="23" applyFont="1" applyBorder="1" applyAlignment="1">
      <alignment horizontal="center" vertical="center" wrapText="1"/>
      <protection/>
    </xf>
    <xf numFmtId="0" fontId="68" fillId="0" borderId="66" xfId="23" applyFont="1" applyBorder="1" applyAlignment="1">
      <alignment horizontal="center" vertical="center" wrapText="1"/>
      <protection/>
    </xf>
    <xf numFmtId="0" fontId="67" fillId="0" borderId="66" xfId="23" applyFont="1" applyBorder="1" applyAlignment="1">
      <alignment horizontal="center" vertical="center" wrapText="1"/>
      <protection/>
    </xf>
    <xf numFmtId="0" fontId="46" fillId="0" borderId="66" xfId="23" applyFont="1" applyBorder="1" applyAlignment="1">
      <alignment horizontal="center" vertical="center" wrapText="1"/>
      <protection/>
    </xf>
    <xf numFmtId="164" fontId="49" fillId="0" borderId="33" xfId="24" applyNumberFormat="1" applyFont="1" applyBorder="1" applyAlignment="1">
      <alignment horizontal="right" vertical="center"/>
      <protection/>
    </xf>
    <xf numFmtId="4" fontId="25" fillId="0" borderId="4" xfId="24" applyNumberFormat="1" applyFont="1" applyFill="1" applyBorder="1" applyAlignment="1">
      <alignment horizontal="right" vertical="center"/>
      <protection/>
    </xf>
    <xf numFmtId="4" fontId="49" fillId="0" borderId="20" xfId="24" applyNumberFormat="1" applyFont="1" applyBorder="1" applyAlignment="1">
      <alignment horizontal="right" vertical="center"/>
      <protection/>
    </xf>
    <xf numFmtId="4" fontId="34" fillId="2" borderId="8" xfId="24" applyNumberFormat="1" applyFont="1" applyFill="1" applyBorder="1" applyAlignment="1">
      <alignment horizontal="right" vertical="center"/>
      <protection/>
    </xf>
    <xf numFmtId="4" fontId="23" fillId="0" borderId="0" xfId="0" applyNumberFormat="1" applyFont="1" applyBorder="1" applyAlignment="1">
      <alignment vertical="center"/>
    </xf>
    <xf numFmtId="164" fontId="28" fillId="0" borderId="10" xfId="24" applyNumberFormat="1" applyFont="1" applyBorder="1" applyAlignment="1">
      <alignment horizontal="right" vertical="center"/>
      <protection/>
    </xf>
    <xf numFmtId="3" fontId="28" fillId="0" borderId="33" xfId="24" applyFont="1" applyBorder="1" applyAlignment="1">
      <alignment horizontal="center" vertical="center"/>
      <protection/>
    </xf>
    <xf numFmtId="164" fontId="28" fillId="0" borderId="33" xfId="24" applyNumberFormat="1" applyFont="1" applyBorder="1" applyAlignment="1">
      <alignment horizontal="right" vertical="center"/>
      <protection/>
    </xf>
    <xf numFmtId="169" fontId="28" fillId="0" borderId="33" xfId="24" applyNumberFormat="1" applyFont="1" applyBorder="1" applyAlignment="1">
      <alignment horizontal="right" vertical="center"/>
      <protection/>
    </xf>
    <xf numFmtId="4" fontId="25" fillId="0" borderId="4" xfId="0" applyNumberFormat="1" applyFont="1" applyBorder="1" applyAlignment="1">
      <alignment vertical="center"/>
    </xf>
    <xf numFmtId="4" fontId="51" fillId="0" borderId="25" xfId="23" applyNumberFormat="1" applyFont="1" applyBorder="1" applyAlignment="1">
      <alignment vertical="center"/>
      <protection/>
    </xf>
    <xf numFmtId="3" fontId="14" fillId="0" borderId="15" xfId="24" applyFont="1" applyBorder="1" applyAlignment="1">
      <alignment horizontal="centerContinuous" vertical="center"/>
      <protection/>
    </xf>
    <xf numFmtId="3" fontId="41" fillId="0" borderId="15" xfId="24" applyFont="1" applyBorder="1" applyAlignment="1">
      <alignment horizontal="centerContinuous" vertical="center"/>
      <protection/>
    </xf>
    <xf numFmtId="3" fontId="40" fillId="0" borderId="15" xfId="24" applyFont="1" applyBorder="1" applyAlignment="1">
      <alignment horizontal="centerContinuous" vertical="center"/>
      <protection/>
    </xf>
    <xf numFmtId="3" fontId="14" fillId="0" borderId="15" xfId="24" applyFont="1" applyBorder="1" applyAlignment="1">
      <alignment horizontal="centerContinuous" vertical="center" wrapText="1"/>
      <protection/>
    </xf>
    <xf numFmtId="3" fontId="29" fillId="0" borderId="13" xfId="24" applyFont="1" applyBorder="1" applyAlignment="1">
      <alignment horizontal="center" vertical="center" wrapText="1"/>
      <protection/>
    </xf>
    <xf numFmtId="3" fontId="52" fillId="0" borderId="13" xfId="24" applyFont="1" applyBorder="1" applyAlignment="1">
      <alignment horizontal="center" vertical="center" wrapText="1"/>
      <protection/>
    </xf>
    <xf numFmtId="3" fontId="40" fillId="0" borderId="13" xfId="24" applyFont="1" applyBorder="1" applyAlignment="1">
      <alignment horizontal="center" vertical="center" wrapText="1"/>
      <protection/>
    </xf>
    <xf numFmtId="3" fontId="30" fillId="0" borderId="13" xfId="24" applyFont="1" applyBorder="1" applyAlignment="1">
      <alignment horizontal="center" vertical="center" wrapText="1"/>
      <protection/>
    </xf>
    <xf numFmtId="164" fontId="14" fillId="0" borderId="13" xfId="24" applyNumberFormat="1" applyFont="1" applyBorder="1" applyAlignment="1">
      <alignment horizontal="right" vertical="center"/>
      <protection/>
    </xf>
    <xf numFmtId="4" fontId="32" fillId="0" borderId="2" xfId="24" applyNumberFormat="1" applyFont="1" applyFill="1" applyBorder="1" applyAlignment="1">
      <alignment horizontal="right" vertical="center"/>
      <protection/>
    </xf>
    <xf numFmtId="4" fontId="28" fillId="0" borderId="2" xfId="0" applyNumberFormat="1" applyFont="1" applyBorder="1" applyAlignment="1">
      <alignment vertical="center"/>
    </xf>
    <xf numFmtId="0" fontId="49" fillId="0" borderId="19" xfId="23" applyFont="1" applyBorder="1" applyAlignment="1">
      <alignment horizontal="left" vertical="center"/>
      <protection/>
    </xf>
    <xf numFmtId="164" fontId="49" fillId="0" borderId="20" xfId="23" applyNumberFormat="1" applyFont="1" applyBorder="1" applyAlignment="1">
      <alignment vertical="center"/>
      <protection/>
    </xf>
    <xf numFmtId="0" fontId="6" fillId="0" borderId="0" xfId="0" applyFont="1" applyAlignment="1">
      <alignment horizontal="right" vertical="center"/>
    </xf>
    <xf numFmtId="164" fontId="19" fillId="0" borderId="0" xfId="0" applyNumberFormat="1" applyFont="1" applyBorder="1" applyAlignment="1">
      <alignment horizontal="right" vertical="center"/>
    </xf>
    <xf numFmtId="3" fontId="19" fillId="0" borderId="0" xfId="24" applyFont="1" applyBorder="1" applyAlignment="1">
      <alignment horizontal="center" vertical="center" wrapText="1"/>
      <protection/>
    </xf>
    <xf numFmtId="169" fontId="23" fillId="0" borderId="0" xfId="0" applyNumberFormat="1" applyFont="1" applyBorder="1" applyAlignment="1">
      <alignment horizontal="center" vertical="center" wrapText="1"/>
    </xf>
    <xf numFmtId="164" fontId="30" fillId="0" borderId="0" xfId="24" applyNumberFormat="1" applyFont="1" applyBorder="1" applyAlignment="1">
      <alignment horizontal="right" vertical="center"/>
      <protection/>
    </xf>
    <xf numFmtId="164" fontId="28" fillId="0" borderId="0" xfId="24" applyNumberFormat="1" applyFont="1" applyBorder="1" applyAlignment="1">
      <alignment horizontal="right" vertical="center"/>
      <protection/>
    </xf>
    <xf numFmtId="169" fontId="28" fillId="0" borderId="0" xfId="24" applyNumberFormat="1" applyFont="1" applyBorder="1" applyAlignment="1">
      <alignment horizontal="right" vertical="center"/>
      <protection/>
    </xf>
    <xf numFmtId="4" fontId="37" fillId="0" borderId="0" xfId="24" applyNumberFormat="1" applyFont="1" applyBorder="1" applyAlignment="1">
      <alignment horizontal="right" vertical="center"/>
      <protection/>
    </xf>
    <xf numFmtId="4" fontId="25" fillId="0" borderId="0" xfId="24" applyNumberFormat="1" applyFont="1" applyFill="1" applyBorder="1" applyAlignment="1">
      <alignment horizontal="right" vertical="center"/>
      <protection/>
    </xf>
    <xf numFmtId="4" fontId="62" fillId="0" borderId="0" xfId="24" applyNumberFormat="1" applyFont="1" applyBorder="1" applyAlignment="1">
      <alignment horizontal="right" vertical="center"/>
      <protection/>
    </xf>
    <xf numFmtId="4" fontId="14" fillId="0" borderId="0" xfId="24" applyNumberFormat="1" applyFont="1" applyBorder="1" applyAlignment="1">
      <alignment horizontal="right" vertical="center"/>
      <protection/>
    </xf>
    <xf numFmtId="164" fontId="14" fillId="0" borderId="0" xfId="24" applyNumberFormat="1" applyFont="1" applyBorder="1" applyAlignment="1">
      <alignment horizontal="right" vertical="center"/>
      <protection/>
    </xf>
    <xf numFmtId="169" fontId="39" fillId="0" borderId="0" xfId="24" applyNumberFormat="1" applyFont="1" applyBorder="1" applyAlignment="1">
      <alignment horizontal="right" vertical="center"/>
      <protection/>
    </xf>
    <xf numFmtId="4" fontId="28" fillId="0" borderId="0" xfId="24" applyNumberFormat="1" applyFont="1" applyBorder="1" applyAlignment="1">
      <alignment horizontal="right" vertical="center"/>
      <protection/>
    </xf>
    <xf numFmtId="4" fontId="49" fillId="0" borderId="0" xfId="24" applyNumberFormat="1" applyFont="1" applyBorder="1" applyAlignment="1">
      <alignment horizontal="right" vertical="center"/>
      <protection/>
    </xf>
    <xf numFmtId="4" fontId="25" fillId="0" borderId="0" xfId="24" applyNumberFormat="1" applyFont="1" applyBorder="1" applyAlignment="1">
      <alignment horizontal="right" vertical="center"/>
      <protection/>
    </xf>
    <xf numFmtId="4" fontId="34" fillId="2" borderId="0" xfId="24" applyNumberFormat="1" applyFont="1" applyFill="1" applyBorder="1" applyAlignment="1">
      <alignment horizontal="right" vertical="center"/>
      <protection/>
    </xf>
    <xf numFmtId="4" fontId="34" fillId="0" borderId="0" xfId="24" applyNumberFormat="1" applyFont="1" applyBorder="1" applyAlignment="1">
      <alignment horizontal="right" vertical="center"/>
      <protection/>
    </xf>
    <xf numFmtId="4" fontId="50" fillId="0" borderId="0" xfId="24" applyNumberFormat="1" applyFont="1" applyBorder="1" applyAlignment="1">
      <alignment horizontal="right" vertical="center"/>
      <protection/>
    </xf>
    <xf numFmtId="4" fontId="32" fillId="0" borderId="0" xfId="24" applyNumberFormat="1" applyFont="1" applyFill="1" applyBorder="1" applyAlignment="1">
      <alignment horizontal="right" vertical="center"/>
      <protection/>
    </xf>
    <xf numFmtId="164" fontId="25" fillId="0" borderId="85" xfId="23" applyNumberFormat="1" applyFont="1" applyBorder="1" applyAlignment="1">
      <alignment vertical="center"/>
      <protection/>
    </xf>
    <xf numFmtId="164" fontId="25" fillId="0" borderId="72" xfId="23" applyNumberFormat="1" applyFont="1" applyBorder="1" applyAlignment="1">
      <alignment vertical="center"/>
      <protection/>
    </xf>
    <xf numFmtId="164" fontId="28" fillId="0" borderId="9" xfId="23" applyNumberFormat="1" applyFont="1" applyBorder="1" applyAlignment="1">
      <alignment vertical="center"/>
      <protection/>
    </xf>
    <xf numFmtId="164" fontId="32" fillId="0" borderId="71" xfId="23" applyNumberFormat="1" applyFont="1" applyBorder="1" applyAlignment="1">
      <alignment vertical="center"/>
      <protection/>
    </xf>
    <xf numFmtId="165" fontId="25" fillId="0" borderId="0" xfId="0" applyNumberFormat="1" applyFont="1" applyBorder="1" applyAlignment="1">
      <alignment vertical="center"/>
    </xf>
    <xf numFmtId="165" fontId="28" fillId="0" borderId="0" xfId="0" applyNumberFormat="1" applyFont="1" applyBorder="1" applyAlignment="1">
      <alignment vertical="center"/>
    </xf>
    <xf numFmtId="165" fontId="28" fillId="0" borderId="9" xfId="0" applyNumberFormat="1" applyFont="1" applyBorder="1" applyAlignment="1">
      <alignment vertical="center"/>
    </xf>
    <xf numFmtId="0" fontId="25" fillId="0" borderId="62" xfId="23" applyFont="1" applyBorder="1" applyAlignment="1">
      <alignment horizontal="left" vertical="center"/>
      <protection/>
    </xf>
    <xf numFmtId="165" fontId="28" fillId="0" borderId="62" xfId="0" applyNumberFormat="1" applyFont="1" applyBorder="1" applyAlignment="1">
      <alignment vertical="center"/>
    </xf>
    <xf numFmtId="164" fontId="6" fillId="0" borderId="86" xfId="23" applyNumberFormat="1" applyFont="1" applyBorder="1" applyAlignment="1">
      <alignment vertical="center"/>
      <protection/>
    </xf>
    <xf numFmtId="0" fontId="25" fillId="0" borderId="0" xfId="23" applyFont="1" applyBorder="1" applyAlignment="1">
      <alignment horizontal="center" vertical="center"/>
      <protection/>
    </xf>
    <xf numFmtId="0" fontId="62" fillId="0" borderId="0" xfId="23" applyFont="1" applyBorder="1" applyAlignment="1">
      <alignment horizontal="center" vertical="center"/>
      <protection/>
    </xf>
    <xf numFmtId="0" fontId="63" fillId="0" borderId="0" xfId="23" applyFont="1" applyBorder="1" applyAlignment="1">
      <alignment horizontal="center" vertical="center"/>
      <protection/>
    </xf>
    <xf numFmtId="0" fontId="28" fillId="0" borderId="0" xfId="23" applyFont="1" applyBorder="1" applyAlignment="1">
      <alignment horizontal="center" vertical="center"/>
      <protection/>
    </xf>
    <xf numFmtId="0" fontId="49" fillId="0" borderId="0" xfId="23" applyFont="1" applyBorder="1" applyAlignment="1">
      <alignment horizontal="left" vertical="center"/>
      <protection/>
    </xf>
    <xf numFmtId="0" fontId="25" fillId="0" borderId="33" xfId="23" applyFont="1" applyBorder="1" applyAlignment="1">
      <alignment horizontal="center" vertical="center"/>
      <protection/>
    </xf>
    <xf numFmtId="0" fontId="62" fillId="0" borderId="33" xfId="23" applyFont="1" applyBorder="1" applyAlignment="1">
      <alignment horizontal="center" vertical="center"/>
      <protection/>
    </xf>
    <xf numFmtId="0" fontId="63" fillId="0" borderId="33" xfId="23" applyFont="1" applyBorder="1" applyAlignment="1">
      <alignment horizontal="center" vertical="center"/>
      <protection/>
    </xf>
    <xf numFmtId="0" fontId="28" fillId="0" borderId="33" xfId="23" applyFont="1" applyBorder="1" applyAlignment="1">
      <alignment horizontal="center" vertical="center"/>
      <protection/>
    </xf>
    <xf numFmtId="3" fontId="25" fillId="0" borderId="2" xfId="24" applyFont="1" applyBorder="1" applyAlignment="1">
      <alignment horizontal="right" vertical="center" wrapText="1"/>
      <protection/>
    </xf>
    <xf numFmtId="2" fontId="28" fillId="0" borderId="2" xfId="24" applyNumberFormat="1" applyFont="1" applyBorder="1" applyAlignment="1">
      <alignment horizontal="right" vertical="center"/>
      <protection/>
    </xf>
    <xf numFmtId="0" fontId="25" fillId="0" borderId="62" xfId="23" applyFont="1" applyBorder="1" applyAlignment="1">
      <alignment horizontal="center" vertical="center" wrapText="1"/>
      <protection/>
    </xf>
    <xf numFmtId="0" fontId="62" fillId="0" borderId="62" xfId="23" applyFont="1" applyBorder="1" applyAlignment="1">
      <alignment horizontal="center" vertical="center" wrapText="1"/>
      <protection/>
    </xf>
    <xf numFmtId="0" fontId="63" fillId="0" borderId="62" xfId="23" applyFont="1" applyBorder="1" applyAlignment="1">
      <alignment horizontal="center" vertical="center" wrapText="1"/>
      <protection/>
    </xf>
    <xf numFmtId="0" fontId="28" fillId="0" borderId="62" xfId="23" applyFont="1" applyBorder="1" applyAlignment="1">
      <alignment horizontal="center" vertical="center" wrapText="1"/>
      <protection/>
    </xf>
    <xf numFmtId="0" fontId="25" fillId="0" borderId="66" xfId="23" applyFont="1" applyBorder="1" applyAlignment="1">
      <alignment horizontal="center" vertical="center" wrapText="1"/>
      <protection/>
    </xf>
    <xf numFmtId="0" fontId="62" fillId="0" borderId="66" xfId="23" applyFont="1" applyBorder="1" applyAlignment="1">
      <alignment horizontal="center" vertical="center" wrapText="1"/>
      <protection/>
    </xf>
    <xf numFmtId="0" fontId="63" fillId="0" borderId="66" xfId="23" applyFont="1" applyBorder="1" applyAlignment="1">
      <alignment horizontal="center" vertical="center" wrapText="1"/>
      <protection/>
    </xf>
    <xf numFmtId="0" fontId="28" fillId="0" borderId="66" xfId="23" applyFont="1" applyBorder="1" applyAlignment="1">
      <alignment horizontal="center" vertical="center" wrapText="1"/>
      <protection/>
    </xf>
    <xf numFmtId="164" fontId="32" fillId="0" borderId="87" xfId="23" applyNumberFormat="1" applyFont="1" applyBorder="1" applyAlignment="1">
      <alignment vertical="center"/>
      <protection/>
    </xf>
    <xf numFmtId="3" fontId="33" fillId="0" borderId="0" xfId="24" applyFont="1" applyBorder="1" applyAlignment="1">
      <alignment horizontal="center" vertical="center" wrapText="1"/>
      <protection/>
    </xf>
    <xf numFmtId="3" fontId="37" fillId="0" borderId="0" xfId="24" applyFont="1" applyBorder="1" applyAlignment="1">
      <alignment horizontal="center" vertical="center" wrapText="1"/>
      <protection/>
    </xf>
    <xf numFmtId="3" fontId="28" fillId="0" borderId="0" xfId="24" applyFont="1" applyBorder="1" applyAlignment="1">
      <alignment horizontal="center" vertical="center" wrapText="1"/>
      <protection/>
    </xf>
    <xf numFmtId="164" fontId="25" fillId="0" borderId="31" xfId="24" applyNumberFormat="1" applyFont="1" applyBorder="1" applyAlignment="1">
      <alignment horizontal="right" vertical="center"/>
      <protection/>
    </xf>
    <xf numFmtId="3" fontId="25" fillId="0" borderId="0" xfId="24" applyFont="1" applyBorder="1" applyAlignment="1">
      <alignment horizontal="center" vertical="center" wrapText="1"/>
      <protection/>
    </xf>
    <xf numFmtId="3" fontId="31" fillId="0" borderId="0" xfId="24" applyFont="1" applyBorder="1" applyAlignment="1">
      <alignment horizontal="center" vertical="center"/>
      <protection/>
    </xf>
    <xf numFmtId="2" fontId="37" fillId="0" borderId="2" xfId="24" applyNumberFormat="1" applyFont="1" applyBorder="1" applyAlignment="1">
      <alignment horizontal="right" vertical="center"/>
      <protection/>
    </xf>
    <xf numFmtId="3" fontId="25" fillId="0" borderId="31" xfId="24" applyFont="1" applyBorder="1" applyAlignment="1">
      <alignment horizontal="center" vertical="center" wrapText="1"/>
      <protection/>
    </xf>
    <xf numFmtId="3" fontId="33" fillId="0" borderId="31" xfId="24" applyFont="1" applyBorder="1" applyAlignment="1">
      <alignment horizontal="center" vertical="center" wrapText="1"/>
      <protection/>
    </xf>
    <xf numFmtId="3" fontId="37" fillId="0" borderId="31" xfId="24" applyFont="1" applyBorder="1" applyAlignment="1">
      <alignment horizontal="center" vertical="center" wrapText="1"/>
      <protection/>
    </xf>
    <xf numFmtId="3" fontId="28" fillId="0" borderId="31" xfId="24" applyFont="1" applyBorder="1" applyAlignment="1">
      <alignment horizontal="center" vertical="center" wrapText="1"/>
      <protection/>
    </xf>
    <xf numFmtId="4" fontId="25" fillId="0" borderId="28" xfId="23" applyNumberFormat="1" applyFont="1" applyBorder="1" applyAlignment="1">
      <alignment vertical="center"/>
      <protection/>
    </xf>
    <xf numFmtId="4" fontId="25" fillId="0" borderId="28" xfId="0" applyNumberFormat="1" applyFont="1" applyBorder="1" applyAlignment="1">
      <alignment vertical="center"/>
    </xf>
    <xf numFmtId="4" fontId="25" fillId="0" borderId="20" xfId="23" applyNumberFormat="1" applyFont="1" applyBorder="1" applyAlignment="1">
      <alignment vertical="center"/>
      <protection/>
    </xf>
    <xf numFmtId="4" fontId="50" fillId="0" borderId="8" xfId="24" applyNumberFormat="1" applyFont="1" applyBorder="1" applyAlignment="1">
      <alignment horizontal="right" vertical="center"/>
      <protection/>
    </xf>
    <xf numFmtId="0" fontId="6" fillId="0" borderId="0" xfId="0" applyFont="1" applyAlignment="1">
      <alignment horizontal="left"/>
    </xf>
    <xf numFmtId="0" fontId="6" fillId="0" borderId="88" xfId="0" applyFont="1" applyBorder="1" applyAlignment="1">
      <alignment horizontal="left"/>
    </xf>
    <xf numFmtId="0" fontId="16" fillId="0" borderId="83" xfId="0" applyFont="1" applyBorder="1" applyAlignment="1">
      <alignment vertical="center" wrapText="1"/>
    </xf>
    <xf numFmtId="0" fontId="34" fillId="0" borderId="89" xfId="0" applyFont="1" applyBorder="1" applyAlignment="1">
      <alignment horizontal="center" vertical="center" wrapText="1"/>
    </xf>
    <xf numFmtId="4" fontId="25" fillId="2" borderId="28" xfId="23" applyNumberFormat="1" applyFont="1" applyFill="1" applyBorder="1" applyAlignment="1">
      <alignment vertical="center"/>
      <protection/>
    </xf>
    <xf numFmtId="4" fontId="34" fillId="0" borderId="21" xfId="23" applyNumberFormat="1" applyFont="1" applyBorder="1" applyAlignment="1">
      <alignment vertical="center"/>
      <protection/>
    </xf>
    <xf numFmtId="4" fontId="49" fillId="0" borderId="20" xfId="23" applyNumberFormat="1" applyFont="1" applyBorder="1" applyAlignment="1">
      <alignment vertical="center"/>
      <protection/>
    </xf>
    <xf numFmtId="4" fontId="34" fillId="0" borderId="61" xfId="23" applyNumberFormat="1" applyFont="1" applyBorder="1" applyAlignment="1">
      <alignment vertical="center"/>
      <protection/>
    </xf>
    <xf numFmtId="4" fontId="62" fillId="0" borderId="52" xfId="23" applyNumberFormat="1" applyFont="1" applyBorder="1" applyAlignment="1">
      <alignment horizontal="right" vertical="center"/>
      <protection/>
    </xf>
    <xf numFmtId="3" fontId="25" fillId="0" borderId="2" xfId="24" applyNumberFormat="1" applyFont="1" applyBorder="1" applyAlignment="1">
      <alignment horizontal="right" vertical="center"/>
      <protection/>
    </xf>
    <xf numFmtId="164" fontId="32" fillId="0" borderId="69" xfId="24" applyNumberFormat="1" applyFont="1" applyFill="1" applyBorder="1" applyAlignment="1">
      <alignment horizontal="right" vertical="center"/>
      <protection/>
    </xf>
    <xf numFmtId="4" fontId="25" fillId="0" borderId="4" xfId="23" applyNumberFormat="1" applyFont="1" applyBorder="1" applyAlignment="1">
      <alignment horizontal="right" vertical="center"/>
      <protection/>
    </xf>
    <xf numFmtId="4" fontId="34" fillId="0" borderId="68" xfId="23" applyNumberFormat="1" applyFont="1" applyBorder="1" applyAlignment="1">
      <alignment vertical="center"/>
      <protection/>
    </xf>
    <xf numFmtId="2" fontId="32" fillId="0" borderId="2" xfId="23" applyNumberFormat="1" applyFont="1" applyBorder="1" applyAlignment="1">
      <alignment vertical="center"/>
      <protection/>
    </xf>
    <xf numFmtId="0" fontId="25" fillId="0" borderId="62" xfId="23" applyFont="1" applyBorder="1" applyAlignment="1">
      <alignment horizontal="center" vertical="center"/>
      <protection/>
    </xf>
    <xf numFmtId="0" fontId="62" fillId="0" borderId="62" xfId="23" applyFont="1" applyBorder="1" applyAlignment="1">
      <alignment horizontal="center" vertical="center"/>
      <protection/>
    </xf>
    <xf numFmtId="0" fontId="63" fillId="0" borderId="62" xfId="23" applyFont="1" applyBorder="1" applyAlignment="1">
      <alignment horizontal="center" vertical="center"/>
      <protection/>
    </xf>
    <xf numFmtId="0" fontId="28" fillId="0" borderId="62" xfId="23" applyFont="1" applyBorder="1" applyAlignment="1">
      <alignment horizontal="center" vertical="center"/>
      <protection/>
    </xf>
    <xf numFmtId="0" fontId="25" fillId="0" borderId="66" xfId="23" applyFont="1" applyBorder="1" applyAlignment="1">
      <alignment horizontal="center" vertical="center"/>
      <protection/>
    </xf>
    <xf numFmtId="0" fontId="62" fillId="0" borderId="66" xfId="23" applyFont="1" applyBorder="1" applyAlignment="1">
      <alignment horizontal="center" vertical="center"/>
      <protection/>
    </xf>
    <xf numFmtId="0" fontId="63" fillId="0" borderId="66" xfId="23" applyFont="1" applyBorder="1" applyAlignment="1">
      <alignment horizontal="center" vertical="center"/>
      <protection/>
    </xf>
    <xf numFmtId="0" fontId="28" fillId="0" borderId="66" xfId="23" applyFont="1" applyBorder="1" applyAlignment="1">
      <alignment horizontal="center" vertical="center"/>
      <protection/>
    </xf>
    <xf numFmtId="164" fontId="25" fillId="0" borderId="44" xfId="23" applyNumberFormat="1" applyFont="1" applyBorder="1" applyAlignment="1">
      <alignment vertical="center"/>
      <protection/>
    </xf>
    <xf numFmtId="164" fontId="62" fillId="0" borderId="74" xfId="23" applyNumberFormat="1" applyFont="1" applyBorder="1" applyAlignment="1">
      <alignment vertical="center"/>
      <protection/>
    </xf>
    <xf numFmtId="4" fontId="25" fillId="0" borderId="22" xfId="23" applyNumberFormat="1" applyFont="1" applyBorder="1" applyAlignment="1">
      <alignment vertical="center"/>
      <protection/>
    </xf>
    <xf numFmtId="2" fontId="25" fillId="0" borderId="2" xfId="24" applyNumberFormat="1" applyFont="1" applyBorder="1" applyAlignment="1">
      <alignment horizontal="right" vertical="center"/>
      <protection/>
    </xf>
    <xf numFmtId="164" fontId="32" fillId="0" borderId="72" xfId="23" applyNumberFormat="1" applyFont="1" applyBorder="1" applyAlignment="1">
      <alignment vertical="center"/>
      <protection/>
    </xf>
    <xf numFmtId="4" fontId="62" fillId="0" borderId="22" xfId="24" applyNumberFormat="1" applyFont="1" applyBorder="1" applyAlignment="1">
      <alignment horizontal="right" vertical="center"/>
      <protection/>
    </xf>
    <xf numFmtId="4" fontId="14" fillId="0" borderId="8" xfId="24" applyNumberFormat="1" applyFont="1" applyBorder="1" applyAlignment="1">
      <alignment horizontal="right" vertical="center"/>
      <protection/>
    </xf>
    <xf numFmtId="164" fontId="25" fillId="0" borderId="28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4" fontId="34" fillId="0" borderId="90" xfId="0" applyNumberFormat="1" applyFont="1" applyBorder="1" applyAlignment="1">
      <alignment vertical="center"/>
    </xf>
    <xf numFmtId="164" fontId="34" fillId="0" borderId="91" xfId="0" applyNumberFormat="1" applyFont="1" applyBorder="1" applyAlignment="1">
      <alignment vertical="center"/>
    </xf>
    <xf numFmtId="4" fontId="34" fillId="0" borderId="66" xfId="23" applyNumberFormat="1" applyFont="1" applyBorder="1" applyAlignment="1">
      <alignment vertical="center"/>
      <protection/>
    </xf>
    <xf numFmtId="164" fontId="32" fillId="0" borderId="13" xfId="24" applyNumberFormat="1" applyFont="1" applyFill="1" applyBorder="1" applyAlignment="1">
      <alignment horizontal="right" vertical="center"/>
      <protection/>
    </xf>
    <xf numFmtId="4" fontId="34" fillId="2" borderId="92" xfId="24" applyNumberFormat="1" applyFont="1" applyFill="1" applyBorder="1" applyAlignment="1">
      <alignment horizontal="right" vertical="center"/>
      <protection/>
    </xf>
    <xf numFmtId="4" fontId="25" fillId="0" borderId="28" xfId="0" applyNumberFormat="1" applyFont="1" applyBorder="1" applyAlignment="1">
      <alignment vertical="center"/>
    </xf>
    <xf numFmtId="4" fontId="62" fillId="0" borderId="22" xfId="0" applyNumberFormat="1" applyFont="1" applyBorder="1" applyAlignment="1">
      <alignment horizontal="right" vertical="center"/>
    </xf>
    <xf numFmtId="2" fontId="34" fillId="0" borderId="21" xfId="0" applyNumberFormat="1" applyFont="1" applyBorder="1" applyAlignment="1">
      <alignment vertical="center"/>
    </xf>
    <xf numFmtId="2" fontId="50" fillId="2" borderId="21" xfId="23" applyNumberFormat="1" applyFont="1" applyFill="1" applyBorder="1" applyAlignment="1">
      <alignment horizontal="right" vertical="center"/>
      <protection/>
    </xf>
    <xf numFmtId="2" fontId="34" fillId="0" borderId="61" xfId="0" applyNumberFormat="1" applyFont="1" applyBorder="1" applyAlignment="1">
      <alignment vertical="center"/>
    </xf>
    <xf numFmtId="2" fontId="34" fillId="0" borderId="55" xfId="0" applyNumberFormat="1" applyFont="1" applyBorder="1" applyAlignment="1">
      <alignment vertical="center"/>
    </xf>
    <xf numFmtId="2" fontId="62" fillId="0" borderId="22" xfId="23" applyNumberFormat="1" applyFont="1" applyBorder="1" applyAlignment="1">
      <alignment vertical="center"/>
      <protection/>
    </xf>
    <xf numFmtId="2" fontId="32" fillId="0" borderId="67" xfId="23" applyNumberFormat="1" applyFont="1" applyBorder="1" applyAlignment="1">
      <alignment vertical="center"/>
      <protection/>
    </xf>
    <xf numFmtId="4" fontId="34" fillId="0" borderId="62" xfId="23" applyNumberFormat="1" applyFont="1" applyBorder="1" applyAlignment="1">
      <alignment vertical="center"/>
      <protection/>
    </xf>
    <xf numFmtId="0" fontId="54" fillId="0" borderId="0" xfId="0" applyFont="1" applyAlignment="1">
      <alignment vertical="center"/>
    </xf>
    <xf numFmtId="3" fontId="49" fillId="0" borderId="18" xfId="24" applyFont="1" applyBorder="1" applyAlignment="1">
      <alignment horizontal="left" vertical="center"/>
      <protection/>
    </xf>
    <xf numFmtId="3" fontId="49" fillId="0" borderId="19" xfId="24" applyFont="1" applyBorder="1" applyAlignment="1">
      <alignment horizontal="left" vertical="center"/>
      <protection/>
    </xf>
    <xf numFmtId="3" fontId="49" fillId="0" borderId="17" xfId="24" applyFont="1" applyBorder="1" applyAlignment="1">
      <alignment horizontal="center" vertical="center"/>
      <protection/>
    </xf>
    <xf numFmtId="0" fontId="76" fillId="0" borderId="0" xfId="0" applyFont="1" applyAlignment="1">
      <alignment horizontal="left" vertical="center"/>
    </xf>
    <xf numFmtId="164" fontId="76" fillId="0" borderId="0" xfId="0" applyNumberFormat="1" applyFont="1" applyAlignment="1">
      <alignment horizontal="left" vertical="center" wrapText="1"/>
    </xf>
    <xf numFmtId="0" fontId="76" fillId="0" borderId="0" xfId="0" applyFont="1" applyAlignment="1">
      <alignment vertical="center"/>
    </xf>
    <xf numFmtId="0" fontId="76" fillId="0" borderId="0" xfId="0" applyFont="1" applyAlignment="1">
      <alignment horizontal="left" vertical="center" wrapText="1"/>
    </xf>
    <xf numFmtId="0" fontId="76" fillId="0" borderId="0" xfId="0" applyFont="1" applyAlignment="1">
      <alignment horizontal="left"/>
    </xf>
    <xf numFmtId="0" fontId="76" fillId="0" borderId="93" xfId="0" applyFont="1" applyBorder="1" applyAlignment="1">
      <alignment/>
    </xf>
    <xf numFmtId="0" fontId="77" fillId="0" borderId="94" xfId="0" applyFont="1" applyBorder="1" applyAlignment="1">
      <alignment vertical="center" wrapText="1"/>
    </xf>
    <xf numFmtId="3" fontId="78" fillId="0" borderId="95" xfId="0" applyNumberFormat="1" applyFont="1" applyBorder="1" applyAlignment="1">
      <alignment vertical="center"/>
    </xf>
    <xf numFmtId="3" fontId="78" fillId="0" borderId="96" xfId="0" applyNumberFormat="1" applyFont="1" applyBorder="1" applyAlignment="1">
      <alignment vertical="center"/>
    </xf>
    <xf numFmtId="2" fontId="78" fillId="0" borderId="97" xfId="0" applyNumberFormat="1" applyFont="1" applyBorder="1" applyAlignment="1">
      <alignment vertical="center"/>
    </xf>
    <xf numFmtId="0" fontId="77" fillId="0" borderId="98" xfId="0" applyFont="1" applyBorder="1" applyAlignment="1">
      <alignment horizontal="left" vertical="center" wrapText="1"/>
    </xf>
    <xf numFmtId="164" fontId="78" fillId="0" borderId="95" xfId="0" applyNumberFormat="1" applyFont="1" applyBorder="1" applyAlignment="1">
      <alignment horizontal="right" vertical="center"/>
    </xf>
    <xf numFmtId="164" fontId="78" fillId="0" borderId="95" xfId="0" applyNumberFormat="1" applyFont="1" applyBorder="1" applyAlignment="1">
      <alignment vertical="center"/>
    </xf>
    <xf numFmtId="164" fontId="78" fillId="0" borderId="96" xfId="0" applyNumberFormat="1" applyFont="1" applyBorder="1" applyAlignment="1">
      <alignment vertical="center"/>
    </xf>
    <xf numFmtId="2" fontId="78" fillId="0" borderId="99" xfId="0" applyNumberFormat="1" applyFont="1" applyBorder="1" applyAlignment="1">
      <alignment vertical="center"/>
    </xf>
    <xf numFmtId="0" fontId="77" fillId="0" borderId="32" xfId="0" applyFont="1" applyBorder="1" applyAlignment="1">
      <alignment vertical="center" wrapText="1"/>
    </xf>
    <xf numFmtId="164" fontId="78" fillId="0" borderId="100" xfId="0" applyNumberFormat="1" applyFont="1" applyBorder="1" applyAlignment="1">
      <alignment horizontal="right" vertical="center" wrapText="1"/>
    </xf>
    <xf numFmtId="169" fontId="78" fillId="0" borderId="100" xfId="0" applyNumberFormat="1" applyFont="1" applyBorder="1" applyAlignment="1">
      <alignment horizontal="right" vertical="center" wrapText="1"/>
    </xf>
    <xf numFmtId="169" fontId="78" fillId="0" borderId="101" xfId="0" applyNumberFormat="1" applyFont="1" applyBorder="1" applyAlignment="1">
      <alignment horizontal="right" vertical="center" wrapText="1"/>
    </xf>
    <xf numFmtId="2" fontId="78" fillId="0" borderId="102" xfId="0" applyNumberFormat="1" applyFont="1" applyBorder="1" applyAlignment="1">
      <alignment vertical="center"/>
    </xf>
    <xf numFmtId="0" fontId="77" fillId="0" borderId="83" xfId="0" applyFont="1" applyBorder="1" applyAlignment="1">
      <alignment horizontal="left" vertical="center" wrapText="1"/>
    </xf>
    <xf numFmtId="164" fontId="78" fillId="0" borderId="100" xfId="0" applyNumberFormat="1" applyFont="1" applyBorder="1" applyAlignment="1">
      <alignment horizontal="right" vertical="center"/>
    </xf>
    <xf numFmtId="169" fontId="78" fillId="0" borderId="100" xfId="0" applyNumberFormat="1" applyFont="1" applyBorder="1" applyAlignment="1">
      <alignment horizontal="right" vertical="center"/>
    </xf>
    <xf numFmtId="169" fontId="78" fillId="0" borderId="101" xfId="0" applyNumberFormat="1" applyFont="1" applyBorder="1" applyAlignment="1">
      <alignment horizontal="right" vertical="center"/>
    </xf>
    <xf numFmtId="2" fontId="78" fillId="0" borderId="103" xfId="0" applyNumberFormat="1" applyFont="1" applyBorder="1" applyAlignment="1">
      <alignment vertical="center"/>
    </xf>
    <xf numFmtId="0" fontId="76" fillId="0" borderId="83" xfId="0" applyFont="1" applyBorder="1" applyAlignment="1">
      <alignment vertical="center"/>
    </xf>
    <xf numFmtId="0" fontId="76" fillId="0" borderId="100" xfId="0" applyFont="1" applyBorder="1" applyAlignment="1">
      <alignment vertical="center"/>
    </xf>
    <xf numFmtId="3" fontId="49" fillId="0" borderId="17" xfId="24" applyFont="1" applyBorder="1" applyAlignment="1">
      <alignment horizontal="left" vertical="center"/>
      <protection/>
    </xf>
    <xf numFmtId="0" fontId="76" fillId="0" borderId="101" xfId="0" applyFont="1" applyBorder="1" applyAlignment="1">
      <alignment vertical="center"/>
    </xf>
    <xf numFmtId="0" fontId="79" fillId="0" borderId="83" xfId="0" applyFont="1" applyBorder="1" applyAlignment="1">
      <alignment horizontal="left" vertical="center" wrapText="1"/>
    </xf>
    <xf numFmtId="164" fontId="79" fillId="0" borderId="100" xfId="0" applyNumberFormat="1" applyFont="1" applyBorder="1" applyAlignment="1">
      <alignment horizontal="right" vertical="center"/>
    </xf>
    <xf numFmtId="164" fontId="79" fillId="0" borderId="101" xfId="0" applyNumberFormat="1" applyFont="1" applyBorder="1" applyAlignment="1">
      <alignment horizontal="right" vertical="center"/>
    </xf>
    <xf numFmtId="0" fontId="77" fillId="0" borderId="104" xfId="0" applyFont="1" applyBorder="1" applyAlignment="1">
      <alignment vertical="center" wrapText="1"/>
    </xf>
    <xf numFmtId="0" fontId="79" fillId="0" borderId="104" xfId="0" applyFont="1" applyBorder="1" applyAlignment="1">
      <alignment vertical="center" wrapText="1"/>
    </xf>
    <xf numFmtId="2" fontId="79" fillId="0" borderId="102" xfId="0" applyNumberFormat="1" applyFont="1" applyBorder="1" applyAlignment="1">
      <alignment horizontal="right" vertical="center"/>
    </xf>
    <xf numFmtId="2" fontId="79" fillId="0" borderId="105" xfId="0" applyNumberFormat="1" applyFont="1" applyBorder="1" applyAlignment="1">
      <alignment horizontal="right" vertical="center"/>
    </xf>
    <xf numFmtId="2" fontId="78" fillId="0" borderId="102" xfId="0" applyNumberFormat="1" applyFont="1" applyBorder="1" applyAlignment="1">
      <alignment horizontal="right" vertical="center"/>
    </xf>
    <xf numFmtId="0" fontId="77" fillId="0" borderId="83" xfId="0" applyFont="1" applyBorder="1" applyAlignment="1">
      <alignment vertical="center" wrapText="1"/>
    </xf>
    <xf numFmtId="164" fontId="78" fillId="0" borderId="100" xfId="0" applyNumberFormat="1" applyFont="1" applyBorder="1" applyAlignment="1">
      <alignment vertical="center"/>
    </xf>
    <xf numFmtId="2" fontId="78" fillId="0" borderId="105" xfId="0" applyNumberFormat="1" applyFont="1" applyBorder="1" applyAlignment="1">
      <alignment vertical="center"/>
    </xf>
    <xf numFmtId="164" fontId="78" fillId="0" borderId="101" xfId="0" applyNumberFormat="1" applyFont="1" applyBorder="1" applyAlignment="1">
      <alignment vertical="center"/>
    </xf>
    <xf numFmtId="0" fontId="79" fillId="0" borderId="32" xfId="0" applyFont="1" applyBorder="1" applyAlignment="1">
      <alignment vertical="center" wrapText="1"/>
    </xf>
    <xf numFmtId="164" fontId="15" fillId="0" borderId="100" xfId="0" applyNumberFormat="1" applyFont="1" applyBorder="1" applyAlignment="1">
      <alignment horizontal="right" vertical="center" wrapText="1"/>
    </xf>
    <xf numFmtId="2" fontId="15" fillId="0" borderId="102" xfId="0" applyNumberFormat="1" applyFont="1" applyBorder="1" applyAlignment="1">
      <alignment horizontal="right" vertical="center" wrapText="1"/>
    </xf>
    <xf numFmtId="164" fontId="15" fillId="0" borderId="100" xfId="0" applyNumberFormat="1" applyFont="1" applyBorder="1" applyAlignment="1">
      <alignment horizontal="right" vertical="center"/>
    </xf>
    <xf numFmtId="2" fontId="15" fillId="0" borderId="102" xfId="0" applyNumberFormat="1" applyFont="1" applyBorder="1" applyAlignment="1">
      <alignment horizontal="right" vertical="center"/>
    </xf>
    <xf numFmtId="164" fontId="15" fillId="0" borderId="100" xfId="0" applyNumberFormat="1" applyFont="1" applyBorder="1" applyAlignment="1">
      <alignment vertical="center"/>
    </xf>
    <xf numFmtId="2" fontId="15" fillId="0" borderId="105" xfId="0" applyNumberFormat="1" applyFont="1" applyBorder="1" applyAlignment="1">
      <alignment vertical="center"/>
    </xf>
    <xf numFmtId="0" fontId="77" fillId="0" borderId="32" xfId="0" applyFont="1" applyBorder="1" applyAlignment="1">
      <alignment vertical="center"/>
    </xf>
    <xf numFmtId="164" fontId="15" fillId="0" borderId="101" xfId="0" applyNumberFormat="1" applyFont="1" applyBorder="1" applyAlignment="1">
      <alignment vertical="center"/>
    </xf>
    <xf numFmtId="0" fontId="16" fillId="0" borderId="32" xfId="0" applyFont="1" applyBorder="1" applyAlignment="1">
      <alignment vertical="center" wrapText="1"/>
    </xf>
    <xf numFmtId="164" fontId="78" fillId="2" borderId="100" xfId="0" applyNumberFormat="1" applyFont="1" applyFill="1" applyBorder="1" applyAlignment="1">
      <alignment horizontal="right" vertical="center"/>
    </xf>
    <xf numFmtId="2" fontId="78" fillId="0" borderId="106" xfId="0" applyNumberFormat="1" applyFont="1" applyBorder="1" applyAlignment="1">
      <alignment vertical="center"/>
    </xf>
    <xf numFmtId="164" fontId="78" fillId="2" borderId="101" xfId="0" applyNumberFormat="1" applyFont="1" applyFill="1" applyBorder="1" applyAlignment="1">
      <alignment horizontal="right" vertical="center"/>
    </xf>
    <xf numFmtId="0" fontId="80" fillId="0" borderId="83" xfId="0" applyFont="1" applyBorder="1" applyAlignment="1">
      <alignment horizontal="left" vertical="center" wrapText="1"/>
    </xf>
    <xf numFmtId="164" fontId="76" fillId="0" borderId="100" xfId="0" applyNumberFormat="1" applyFont="1" applyBorder="1" applyAlignment="1">
      <alignment horizontal="left" vertical="center" wrapText="1"/>
    </xf>
    <xf numFmtId="169" fontId="15" fillId="0" borderId="100" xfId="0" applyNumberFormat="1" applyFont="1" applyBorder="1" applyAlignment="1">
      <alignment horizontal="right" vertical="center"/>
    </xf>
    <xf numFmtId="169" fontId="15" fillId="0" borderId="101" xfId="0" applyNumberFormat="1" applyFont="1" applyBorder="1" applyAlignment="1">
      <alignment horizontal="right" vertical="center"/>
    </xf>
    <xf numFmtId="2" fontId="78" fillId="0" borderId="107" xfId="0" applyNumberFormat="1" applyFont="1" applyBorder="1" applyAlignment="1">
      <alignment vertical="center"/>
    </xf>
    <xf numFmtId="0" fontId="34" fillId="0" borderId="8" xfId="0" applyFont="1" applyBorder="1" applyAlignment="1">
      <alignment horizontal="center" vertical="center" wrapText="1"/>
    </xf>
    <xf numFmtId="3" fontId="15" fillId="0" borderId="108" xfId="24" applyFont="1" applyBorder="1" applyAlignment="1">
      <alignment vertical="center" wrapText="1"/>
      <protection/>
    </xf>
    <xf numFmtId="0" fontId="15" fillId="0" borderId="109" xfId="0" applyFont="1" applyBorder="1" applyAlignment="1">
      <alignment vertical="center"/>
    </xf>
    <xf numFmtId="3" fontId="15" fillId="0" borderId="109" xfId="0" applyNumberFormat="1" applyFont="1" applyBorder="1" applyAlignment="1">
      <alignment vertical="center"/>
    </xf>
    <xf numFmtId="3" fontId="15" fillId="0" borderId="110" xfId="0" applyNumberFormat="1" applyFont="1" applyBorder="1" applyAlignment="1">
      <alignment vertical="center"/>
    </xf>
    <xf numFmtId="2" fontId="15" fillId="0" borderId="111" xfId="0" applyNumberFormat="1" applyFont="1" applyBorder="1" applyAlignment="1">
      <alignment vertical="center"/>
    </xf>
    <xf numFmtId="3" fontId="15" fillId="0" borderId="112" xfId="24" applyFont="1" applyBorder="1" applyAlignment="1">
      <alignment vertical="center" wrapText="1"/>
      <protection/>
    </xf>
    <xf numFmtId="0" fontId="15" fillId="0" borderId="113" xfId="0" applyFont="1" applyBorder="1" applyAlignment="1">
      <alignment vertical="center"/>
    </xf>
    <xf numFmtId="164" fontId="34" fillId="0" borderId="114" xfId="0" applyNumberFormat="1" applyFont="1" applyBorder="1" applyAlignment="1">
      <alignment vertical="center"/>
    </xf>
    <xf numFmtId="164" fontId="34" fillId="0" borderId="115" xfId="0" applyNumberFormat="1" applyFont="1" applyBorder="1" applyAlignment="1">
      <alignment vertical="center"/>
    </xf>
    <xf numFmtId="2" fontId="34" fillId="0" borderId="116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3" fontId="15" fillId="0" borderId="117" xfId="24" applyFont="1" applyBorder="1" applyAlignment="1">
      <alignment vertical="center" wrapText="1"/>
      <protection/>
    </xf>
    <xf numFmtId="0" fontId="15" fillId="0" borderId="33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2" fontId="78" fillId="0" borderId="118" xfId="0" applyNumberFormat="1" applyFont="1" applyBorder="1" applyAlignment="1">
      <alignment vertical="center"/>
    </xf>
    <xf numFmtId="3" fontId="15" fillId="0" borderId="119" xfId="24" applyFont="1" applyBorder="1" applyAlignment="1">
      <alignment vertical="center" wrapText="1"/>
      <protection/>
    </xf>
    <xf numFmtId="3" fontId="15" fillId="0" borderId="113" xfId="0" applyNumberFormat="1" applyFont="1" applyBorder="1" applyAlignment="1">
      <alignment vertical="center"/>
    </xf>
    <xf numFmtId="2" fontId="15" fillId="0" borderId="120" xfId="0" applyNumberFormat="1" applyFont="1" applyBorder="1" applyAlignment="1">
      <alignment vertical="center"/>
    </xf>
    <xf numFmtId="3" fontId="15" fillId="0" borderId="121" xfId="24" applyFont="1" applyBorder="1" applyAlignment="1">
      <alignment vertical="center" wrapText="1"/>
      <protection/>
    </xf>
    <xf numFmtId="0" fontId="15" fillId="0" borderId="122" xfId="0" applyFont="1" applyBorder="1" applyAlignment="1">
      <alignment vertical="center"/>
    </xf>
    <xf numFmtId="3" fontId="15" fillId="0" borderId="49" xfId="24" applyFont="1" applyBorder="1" applyAlignment="1">
      <alignment vertical="center" wrapText="1"/>
      <protection/>
    </xf>
    <xf numFmtId="0" fontId="15" fillId="0" borderId="123" xfId="0" applyFont="1" applyBorder="1" applyAlignment="1">
      <alignment vertical="center"/>
    </xf>
    <xf numFmtId="2" fontId="78" fillId="0" borderId="124" xfId="0" applyNumberFormat="1" applyFont="1" applyBorder="1" applyAlignment="1">
      <alignment vertical="center"/>
    </xf>
    <xf numFmtId="3" fontId="15" fillId="0" borderId="125" xfId="24" applyFont="1" applyBorder="1" applyAlignment="1">
      <alignment vertical="center" wrapText="1"/>
      <protection/>
    </xf>
    <xf numFmtId="0" fontId="15" fillId="0" borderId="126" xfId="0" applyFont="1" applyBorder="1" applyAlignment="1">
      <alignment vertical="center"/>
    </xf>
    <xf numFmtId="0" fontId="15" fillId="0" borderId="127" xfId="0" applyFont="1" applyBorder="1" applyAlignment="1">
      <alignment vertical="center"/>
    </xf>
    <xf numFmtId="3" fontId="15" fillId="0" borderId="128" xfId="0" applyNumberFormat="1" applyFont="1" applyBorder="1" applyAlignment="1">
      <alignment vertical="center"/>
    </xf>
    <xf numFmtId="2" fontId="78" fillId="0" borderId="129" xfId="0" applyNumberFormat="1" applyFont="1" applyBorder="1" applyAlignment="1">
      <alignment vertical="center"/>
    </xf>
    <xf numFmtId="3" fontId="15" fillId="0" borderId="130" xfId="24" applyFont="1" applyBorder="1" applyAlignment="1">
      <alignment vertical="center" wrapText="1"/>
      <protection/>
    </xf>
    <xf numFmtId="3" fontId="15" fillId="0" borderId="131" xfId="0" applyNumberFormat="1" applyFont="1" applyBorder="1" applyAlignment="1">
      <alignment vertical="center"/>
    </xf>
    <xf numFmtId="2" fontId="78" fillId="0" borderId="132" xfId="0" applyNumberFormat="1" applyFont="1" applyBorder="1" applyAlignment="1">
      <alignment vertical="center"/>
    </xf>
    <xf numFmtId="0" fontId="15" fillId="0" borderId="6" xfId="0" applyFont="1" applyBorder="1" applyAlignment="1">
      <alignment horizontal="center" vertical="center" wrapText="1"/>
    </xf>
    <xf numFmtId="2" fontId="34" fillId="0" borderId="133" xfId="0" applyNumberFormat="1" applyFont="1" applyBorder="1" applyAlignment="1">
      <alignment vertical="center"/>
    </xf>
    <xf numFmtId="0" fontId="15" fillId="0" borderId="7" xfId="0" applyFont="1" applyBorder="1" applyAlignment="1">
      <alignment horizontal="center" vertical="center" wrapText="1"/>
    </xf>
    <xf numFmtId="3" fontId="15" fillId="0" borderId="15" xfId="24" applyFont="1" applyBorder="1" applyAlignment="1">
      <alignment vertical="center" wrapText="1"/>
      <protection/>
    </xf>
    <xf numFmtId="3" fontId="76" fillId="0" borderId="0" xfId="0" applyNumberFormat="1" applyFont="1" applyAlignment="1">
      <alignment vertical="center"/>
    </xf>
    <xf numFmtId="3" fontId="15" fillId="0" borderId="0" xfId="0" applyNumberFormat="1" applyFont="1" applyAlignment="1">
      <alignment vertical="center"/>
    </xf>
    <xf numFmtId="3" fontId="37" fillId="0" borderId="134" xfId="24" applyFont="1" applyBorder="1" applyAlignment="1">
      <alignment horizontal="left" vertical="center"/>
      <protection/>
    </xf>
    <xf numFmtId="3" fontId="37" fillId="0" borderId="43" xfId="24" applyFont="1" applyBorder="1" applyAlignment="1">
      <alignment horizontal="left" vertical="center"/>
      <protection/>
    </xf>
    <xf numFmtId="4" fontId="6" fillId="0" borderId="135" xfId="24" applyNumberFormat="1" applyFont="1" applyBorder="1" applyAlignment="1">
      <alignment horizontal="center" vertical="center" wrapText="1"/>
      <protection/>
    </xf>
    <xf numFmtId="4" fontId="6" fillId="0" borderId="136" xfId="24" applyNumberFormat="1" applyFont="1" applyBorder="1" applyAlignment="1">
      <alignment horizontal="center" vertical="center" wrapText="1"/>
      <protection/>
    </xf>
    <xf numFmtId="3" fontId="25" fillId="0" borderId="0" xfId="24" applyFont="1" applyFill="1" applyBorder="1" applyAlignment="1">
      <alignment horizontal="left" vertical="center"/>
      <protection/>
    </xf>
    <xf numFmtId="3" fontId="25" fillId="0" borderId="9" xfId="24" applyFont="1" applyFill="1" applyBorder="1" applyAlignment="1">
      <alignment horizontal="left" vertical="center"/>
      <protection/>
    </xf>
    <xf numFmtId="3" fontId="18" fillId="0" borderId="1" xfId="24" applyFont="1" applyBorder="1" applyAlignment="1">
      <alignment horizontal="center" vertical="center" wrapText="1"/>
      <protection/>
    </xf>
    <xf numFmtId="3" fontId="18" fillId="0" borderId="0" xfId="24" applyFont="1" applyBorder="1" applyAlignment="1">
      <alignment horizontal="center" vertical="center" wrapText="1"/>
      <protection/>
    </xf>
    <xf numFmtId="3" fontId="18" fillId="0" borderId="9" xfId="24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right" vertical="center"/>
    </xf>
    <xf numFmtId="164" fontId="19" fillId="0" borderId="88" xfId="0" applyNumberFormat="1" applyFont="1" applyBorder="1" applyAlignment="1">
      <alignment horizontal="right"/>
    </xf>
    <xf numFmtId="3" fontId="32" fillId="0" borderId="0" xfId="24" applyFont="1" applyBorder="1" applyAlignment="1">
      <alignment horizontal="left" vertical="center"/>
      <protection/>
    </xf>
    <xf numFmtId="3" fontId="6" fillId="0" borderId="135" xfId="24" applyFont="1" applyBorder="1" applyAlignment="1">
      <alignment horizontal="center" vertical="center" wrapText="1"/>
      <protection/>
    </xf>
    <xf numFmtId="3" fontId="6" fillId="0" borderId="136" xfId="24" applyFont="1" applyBorder="1" applyAlignment="1">
      <alignment horizontal="center" vertical="center" wrapText="1"/>
      <protection/>
    </xf>
    <xf numFmtId="3" fontId="25" fillId="0" borderId="1" xfId="24" applyFont="1" applyFill="1" applyBorder="1" applyAlignment="1">
      <alignment horizontal="left" vertical="center"/>
      <protection/>
    </xf>
    <xf numFmtId="3" fontId="49" fillId="0" borderId="18" xfId="24" applyFont="1" applyBorder="1" applyAlignment="1">
      <alignment horizontal="center" vertical="center"/>
      <protection/>
    </xf>
    <xf numFmtId="3" fontId="49" fillId="0" borderId="19" xfId="24" applyFont="1" applyBorder="1" applyAlignment="1">
      <alignment horizontal="center" vertical="center"/>
      <protection/>
    </xf>
    <xf numFmtId="3" fontId="32" fillId="0" borderId="137" xfId="24" applyFont="1" applyBorder="1" applyAlignment="1">
      <alignment horizontal="left" vertical="center"/>
      <protection/>
    </xf>
    <xf numFmtId="3" fontId="32" fillId="0" borderId="88" xfId="24" applyFont="1" applyBorder="1" applyAlignment="1">
      <alignment horizontal="left" vertical="center"/>
      <protection/>
    </xf>
    <xf numFmtId="3" fontId="32" fillId="0" borderId="138" xfId="24" applyFont="1" applyBorder="1" applyAlignment="1">
      <alignment horizontal="left" vertical="center"/>
      <protection/>
    </xf>
    <xf numFmtId="3" fontId="28" fillId="0" borderId="9" xfId="24" applyFont="1" applyBorder="1" applyAlignment="1">
      <alignment horizontal="left" vertical="center" wrapText="1"/>
      <protection/>
    </xf>
    <xf numFmtId="3" fontId="25" fillId="0" borderId="1" xfId="24" applyFont="1" applyBorder="1" applyAlignment="1">
      <alignment horizontal="left" vertical="center"/>
      <protection/>
    </xf>
    <xf numFmtId="3" fontId="25" fillId="0" borderId="0" xfId="24" applyFont="1" applyBorder="1" applyAlignment="1">
      <alignment horizontal="left" vertical="center"/>
      <protection/>
    </xf>
    <xf numFmtId="3" fontId="25" fillId="0" borderId="9" xfId="24" applyFont="1" applyBorder="1" applyAlignment="1">
      <alignment horizontal="left" vertical="center"/>
      <protection/>
    </xf>
    <xf numFmtId="3" fontId="18" fillId="0" borderId="1" xfId="24" applyFont="1" applyBorder="1" applyAlignment="1">
      <alignment horizontal="center" vertical="center" wrapText="1"/>
      <protection/>
    </xf>
    <xf numFmtId="0" fontId="54" fillId="0" borderId="0" xfId="0" applyFont="1" applyAlignment="1">
      <alignment vertical="center"/>
    </xf>
    <xf numFmtId="0" fontId="54" fillId="0" borderId="9" xfId="0" applyFont="1" applyBorder="1" applyAlignment="1">
      <alignment vertical="center"/>
    </xf>
    <xf numFmtId="0" fontId="54" fillId="0" borderId="1" xfId="0" applyFont="1" applyBorder="1" applyAlignment="1">
      <alignment vertical="center"/>
    </xf>
    <xf numFmtId="3" fontId="32" fillId="0" borderId="14" xfId="24" applyFont="1" applyBorder="1" applyAlignment="1">
      <alignment horizontal="left" vertical="center" wrapText="1"/>
      <protection/>
    </xf>
    <xf numFmtId="3" fontId="32" fillId="0" borderId="15" xfId="24" applyFont="1" applyBorder="1" applyAlignment="1">
      <alignment horizontal="left" vertical="center" wrapText="1"/>
      <protection/>
    </xf>
    <xf numFmtId="3" fontId="32" fillId="0" borderId="16" xfId="24" applyFont="1" applyBorder="1" applyAlignment="1">
      <alignment horizontal="left" vertical="center" wrapText="1"/>
      <protection/>
    </xf>
    <xf numFmtId="3" fontId="19" fillId="0" borderId="135" xfId="24" applyFont="1" applyBorder="1" applyAlignment="1">
      <alignment horizontal="center" vertical="center" wrapText="1"/>
      <protection/>
    </xf>
    <xf numFmtId="3" fontId="19" fillId="0" borderId="45" xfId="24" applyFont="1" applyBorder="1" applyAlignment="1">
      <alignment horizontal="center" vertical="center" wrapText="1"/>
      <protection/>
    </xf>
    <xf numFmtId="3" fontId="48" fillId="0" borderId="8" xfId="24" applyFont="1" applyBorder="1" applyAlignment="1">
      <alignment horizontal="center" vertical="center" wrapText="1"/>
      <protection/>
    </xf>
    <xf numFmtId="3" fontId="48" fillId="0" borderId="6" xfId="24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right"/>
    </xf>
    <xf numFmtId="3" fontId="32" fillId="0" borderId="72" xfId="24" applyFont="1" applyBorder="1" applyAlignment="1">
      <alignment horizontal="left" vertical="center" wrapText="1"/>
      <protection/>
    </xf>
    <xf numFmtId="3" fontId="32" fillId="0" borderId="0" xfId="24" applyFont="1" applyBorder="1" applyAlignment="1">
      <alignment horizontal="left" vertical="center" wrapText="1"/>
      <protection/>
    </xf>
    <xf numFmtId="3" fontId="32" fillId="0" borderId="75" xfId="24" applyFont="1" applyBorder="1" applyAlignment="1">
      <alignment horizontal="left" vertical="center" wrapText="1"/>
      <protection/>
    </xf>
    <xf numFmtId="0" fontId="25" fillId="0" borderId="93" xfId="23" applyFont="1" applyBorder="1" applyAlignment="1">
      <alignment horizontal="left" vertical="center" wrapText="1"/>
      <protection/>
    </xf>
    <xf numFmtId="0" fontId="25" fillId="0" borderId="76" xfId="23" applyFont="1" applyBorder="1" applyAlignment="1">
      <alignment horizontal="left" vertical="center" wrapText="1"/>
      <protection/>
    </xf>
    <xf numFmtId="3" fontId="32" fillId="0" borderId="71" xfId="24" applyFont="1" applyBorder="1" applyAlignment="1">
      <alignment horizontal="left" vertical="center" wrapText="1"/>
      <protection/>
    </xf>
    <xf numFmtId="3" fontId="32" fillId="0" borderId="64" xfId="24" applyFont="1" applyBorder="1" applyAlignment="1">
      <alignment horizontal="left" vertical="center" wrapText="1"/>
      <protection/>
    </xf>
    <xf numFmtId="3" fontId="32" fillId="0" borderId="73" xfId="24" applyFont="1" applyBorder="1" applyAlignment="1">
      <alignment horizontal="left" vertical="center" wrapText="1"/>
      <protection/>
    </xf>
    <xf numFmtId="0" fontId="25" fillId="0" borderId="1" xfId="23" applyFont="1" applyBorder="1" applyAlignment="1">
      <alignment horizontal="left" vertical="center" wrapText="1"/>
      <protection/>
    </xf>
    <xf numFmtId="0" fontId="25" fillId="0" borderId="0" xfId="23" applyFont="1" applyBorder="1" applyAlignment="1">
      <alignment horizontal="left" vertical="center" wrapText="1"/>
      <protection/>
    </xf>
    <xf numFmtId="0" fontId="25" fillId="0" borderId="9" xfId="23" applyFont="1" applyBorder="1" applyAlignment="1">
      <alignment horizontal="left" vertical="center" wrapText="1"/>
      <protection/>
    </xf>
    <xf numFmtId="0" fontId="18" fillId="0" borderId="1" xfId="23" applyFont="1" applyBorder="1" applyAlignment="1">
      <alignment horizontal="center" vertical="center" wrapText="1"/>
      <protection/>
    </xf>
    <xf numFmtId="0" fontId="18" fillId="0" borderId="0" xfId="23" applyFont="1" applyBorder="1" applyAlignment="1">
      <alignment horizontal="center" vertical="center" wrapText="1"/>
      <protection/>
    </xf>
    <xf numFmtId="0" fontId="18" fillId="0" borderId="9" xfId="23" applyFont="1" applyBorder="1" applyAlignment="1">
      <alignment horizontal="center" vertical="center" wrapText="1"/>
      <protection/>
    </xf>
    <xf numFmtId="0" fontId="62" fillId="0" borderId="0" xfId="23" applyFont="1" applyBorder="1" applyAlignment="1">
      <alignment horizontal="left" vertical="center"/>
      <protection/>
    </xf>
    <xf numFmtId="0" fontId="62" fillId="0" borderId="9" xfId="23" applyFont="1" applyBorder="1" applyAlignment="1">
      <alignment horizontal="left" vertical="center"/>
      <protection/>
    </xf>
    <xf numFmtId="0" fontId="62" fillId="0" borderId="134" xfId="23" applyFont="1" applyBorder="1" applyAlignment="1">
      <alignment horizontal="left" vertical="center"/>
      <protection/>
    </xf>
    <xf numFmtId="0" fontId="62" fillId="0" borderId="0" xfId="23" applyFont="1" applyBorder="1" applyAlignment="1">
      <alignment horizontal="left" vertical="center" wrapText="1"/>
      <protection/>
    </xf>
    <xf numFmtId="0" fontId="62" fillId="0" borderId="9" xfId="23" applyFont="1" applyBorder="1" applyAlignment="1">
      <alignment horizontal="left" vertical="center" wrapText="1"/>
      <protection/>
    </xf>
    <xf numFmtId="0" fontId="49" fillId="0" borderId="18" xfId="23" applyFont="1" applyBorder="1" applyAlignment="1">
      <alignment horizontal="center" vertical="center"/>
      <protection/>
    </xf>
    <xf numFmtId="0" fontId="62" fillId="0" borderId="0" xfId="23" applyFont="1" applyBorder="1" applyAlignment="1">
      <alignment horizontal="left" vertical="center"/>
      <protection/>
    </xf>
    <xf numFmtId="0" fontId="62" fillId="0" borderId="9" xfId="23" applyFont="1" applyBorder="1" applyAlignment="1">
      <alignment horizontal="left" vertical="center"/>
      <protection/>
    </xf>
    <xf numFmtId="0" fontId="45" fillId="0" borderId="12" xfId="23" applyFont="1" applyBorder="1" applyAlignment="1">
      <alignment horizontal="center" vertical="center"/>
      <protection/>
    </xf>
    <xf numFmtId="0" fontId="45" fillId="0" borderId="65" xfId="23" applyFont="1" applyBorder="1" applyAlignment="1">
      <alignment horizontal="center" vertical="center"/>
      <protection/>
    </xf>
    <xf numFmtId="0" fontId="25" fillId="0" borderId="75" xfId="23" applyFont="1" applyBorder="1" applyAlignment="1">
      <alignment horizontal="left" vertical="center" wrapText="1"/>
      <protection/>
    </xf>
    <xf numFmtId="0" fontId="62" fillId="0" borderId="1" xfId="23" applyFont="1" applyBorder="1" applyAlignment="1">
      <alignment horizontal="left" vertical="center"/>
      <protection/>
    </xf>
    <xf numFmtId="0" fontId="62" fillId="0" borderId="134" xfId="23" applyFont="1" applyBorder="1" applyAlignment="1">
      <alignment horizontal="left" vertical="center"/>
      <protection/>
    </xf>
    <xf numFmtId="0" fontId="25" fillId="0" borderId="1" xfId="23" applyFont="1" applyBorder="1" applyAlignment="1">
      <alignment horizontal="left" vertical="center"/>
      <protection/>
    </xf>
    <xf numFmtId="0" fontId="25" fillId="0" borderId="0" xfId="23" applyFont="1" applyBorder="1" applyAlignment="1">
      <alignment horizontal="left" vertical="center"/>
      <protection/>
    </xf>
    <xf numFmtId="0" fontId="25" fillId="0" borderId="9" xfId="23" applyFont="1" applyBorder="1" applyAlignment="1">
      <alignment horizontal="left" vertical="center"/>
      <protection/>
    </xf>
    <xf numFmtId="0" fontId="51" fillId="0" borderId="139" xfId="23" applyFont="1" applyBorder="1" applyAlignment="1">
      <alignment horizontal="center" vertical="center"/>
      <protection/>
    </xf>
    <xf numFmtId="0" fontId="51" fillId="0" borderId="140" xfId="23" applyFont="1" applyBorder="1" applyAlignment="1">
      <alignment horizontal="center" vertical="center"/>
      <protection/>
    </xf>
    <xf numFmtId="0" fontId="65" fillId="0" borderId="135" xfId="0" applyFont="1" applyBorder="1" applyAlignment="1">
      <alignment horizontal="center" vertical="center" wrapText="1"/>
    </xf>
    <xf numFmtId="0" fontId="65" fillId="0" borderId="136" xfId="0" applyFont="1" applyBorder="1" applyAlignment="1">
      <alignment horizontal="center" vertical="center" wrapText="1"/>
    </xf>
    <xf numFmtId="0" fontId="45" fillId="0" borderId="7" xfId="0" applyFont="1" applyBorder="1" applyAlignment="1">
      <alignment horizontal="center" vertical="center" wrapText="1"/>
    </xf>
    <xf numFmtId="0" fontId="62" fillId="0" borderId="23" xfId="0" applyFont="1" applyBorder="1" applyAlignment="1">
      <alignment horizontal="center" vertical="center"/>
    </xf>
    <xf numFmtId="0" fontId="62" fillId="0" borderId="5" xfId="0" applyFont="1" applyBorder="1" applyAlignment="1">
      <alignment horizontal="center" vertical="center"/>
    </xf>
    <xf numFmtId="0" fontId="62" fillId="0" borderId="52" xfId="0" applyFont="1" applyBorder="1" applyAlignment="1">
      <alignment horizontal="center" vertical="center"/>
    </xf>
    <xf numFmtId="0" fontId="69" fillId="0" borderId="135" xfId="0" applyFont="1" applyBorder="1" applyAlignment="1">
      <alignment horizontal="center" vertical="center" wrapText="1"/>
    </xf>
    <xf numFmtId="0" fontId="69" fillId="0" borderId="136" xfId="0" applyFont="1" applyBorder="1" applyAlignment="1">
      <alignment horizontal="center" vertical="center" wrapText="1"/>
    </xf>
    <xf numFmtId="0" fontId="25" fillId="0" borderId="141" xfId="23" applyFont="1" applyBorder="1" applyAlignment="1">
      <alignment horizontal="left" vertical="center" wrapText="1"/>
      <protection/>
    </xf>
    <xf numFmtId="0" fontId="25" fillId="0" borderId="93" xfId="23" applyFont="1" applyBorder="1" applyAlignment="1">
      <alignment horizontal="left" vertical="center" wrapText="1"/>
      <protection/>
    </xf>
    <xf numFmtId="0" fontId="25" fillId="0" borderId="76" xfId="23" applyFont="1" applyBorder="1" applyAlignment="1">
      <alignment horizontal="left" vertical="center" wrapText="1"/>
      <protection/>
    </xf>
    <xf numFmtId="0" fontId="25" fillId="0" borderId="142" xfId="23" applyFont="1" applyBorder="1" applyAlignment="1">
      <alignment horizontal="left" vertical="center" wrapText="1"/>
      <protection/>
    </xf>
    <xf numFmtId="0" fontId="25" fillId="0" borderId="143" xfId="23" applyFont="1" applyBorder="1" applyAlignment="1">
      <alignment horizontal="left" vertical="center" wrapText="1"/>
      <protection/>
    </xf>
    <xf numFmtId="0" fontId="18" fillId="0" borderId="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3" fontId="19" fillId="0" borderId="136" xfId="24" applyFont="1" applyBorder="1" applyAlignment="1">
      <alignment horizontal="center" vertical="center" wrapText="1"/>
      <protection/>
    </xf>
    <xf numFmtId="0" fontId="51" fillId="0" borderId="29" xfId="23" applyFont="1" applyBorder="1" applyAlignment="1">
      <alignment horizontal="center" vertical="center"/>
      <protection/>
    </xf>
    <xf numFmtId="0" fontId="51" fillId="0" borderId="144" xfId="23" applyFont="1" applyBorder="1" applyAlignment="1">
      <alignment horizontal="center" vertical="center"/>
      <protection/>
    </xf>
    <xf numFmtId="0" fontId="59" fillId="0" borderId="1" xfId="23" applyFont="1" applyBorder="1" applyAlignment="1">
      <alignment horizontal="left" vertical="center"/>
      <protection/>
    </xf>
    <xf numFmtId="0" fontId="59" fillId="0" borderId="0" xfId="23" applyFont="1" applyBorder="1" applyAlignment="1">
      <alignment horizontal="left" vertical="center"/>
      <protection/>
    </xf>
    <xf numFmtId="0" fontId="59" fillId="0" borderId="9" xfId="23" applyFont="1" applyBorder="1" applyAlignment="1">
      <alignment horizontal="left" vertical="center"/>
      <protection/>
    </xf>
    <xf numFmtId="0" fontId="15" fillId="0" borderId="145" xfId="0" applyFont="1" applyBorder="1" applyAlignment="1">
      <alignment horizontal="center" vertical="center" wrapText="1"/>
    </xf>
    <xf numFmtId="0" fontId="15" fillId="0" borderId="146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3" fontId="76" fillId="0" borderId="135" xfId="24" applyFont="1" applyBorder="1" applyAlignment="1">
      <alignment horizontal="center" vertical="center" wrapText="1"/>
      <protection/>
    </xf>
    <xf numFmtId="3" fontId="76" fillId="0" borderId="136" xfId="24" applyFont="1" applyBorder="1" applyAlignment="1">
      <alignment horizontal="center" vertical="center" wrapText="1"/>
      <protection/>
    </xf>
    <xf numFmtId="0" fontId="15" fillId="0" borderId="65" xfId="0" applyFont="1" applyBorder="1" applyAlignment="1">
      <alignment horizontal="center" vertical="center" wrapText="1"/>
    </xf>
    <xf numFmtId="4" fontId="76" fillId="0" borderId="135" xfId="24" applyNumberFormat="1" applyFont="1" applyBorder="1" applyAlignment="1">
      <alignment horizontal="center" vertical="center" wrapText="1"/>
      <protection/>
    </xf>
    <xf numFmtId="4" fontId="76" fillId="0" borderId="136" xfId="24" applyNumberFormat="1" applyFont="1" applyBorder="1" applyAlignment="1">
      <alignment horizontal="center" vertical="center" wrapText="1"/>
      <protection/>
    </xf>
    <xf numFmtId="0" fontId="76" fillId="0" borderId="0" xfId="0" applyFont="1" applyAlignment="1">
      <alignment horizontal="right" vertical="center"/>
    </xf>
    <xf numFmtId="4" fontId="76" fillId="0" borderId="147" xfId="24" applyNumberFormat="1" applyFont="1" applyBorder="1" applyAlignment="1">
      <alignment horizontal="center" vertical="center" wrapText="1"/>
      <protection/>
    </xf>
    <xf numFmtId="4" fontId="76" fillId="0" borderId="148" xfId="24" applyNumberFormat="1" applyFont="1" applyBorder="1" applyAlignment="1">
      <alignment horizontal="center" vertical="center" wrapText="1"/>
      <protection/>
    </xf>
    <xf numFmtId="0" fontId="6" fillId="0" borderId="0" xfId="25" applyFont="1" applyAlignment="1">
      <alignment horizontal="left" vertical="center"/>
      <protection/>
    </xf>
    <xf numFmtId="0" fontId="6" fillId="0" borderId="0" xfId="25" applyFont="1" applyAlignment="1">
      <alignment vertical="center"/>
      <protection/>
    </xf>
    <xf numFmtId="0" fontId="6" fillId="0" borderId="0" xfId="25" applyFont="1" applyAlignment="1">
      <alignment vertical="center" wrapText="1"/>
      <protection/>
    </xf>
    <xf numFmtId="0" fontId="61" fillId="0" borderId="0" xfId="25" applyFont="1" applyAlignment="1">
      <alignment horizontal="right"/>
      <protection/>
    </xf>
    <xf numFmtId="0" fontId="6" fillId="0" borderId="0" xfId="25" applyFont="1">
      <alignment/>
      <protection/>
    </xf>
    <xf numFmtId="0" fontId="6" fillId="0" borderId="0" xfId="25" applyFont="1" applyAlignment="1">
      <alignment horizontal="right"/>
      <protection/>
    </xf>
    <xf numFmtId="0" fontId="23" fillId="0" borderId="0" xfId="25" applyFont="1" applyAlignment="1">
      <alignment horizontal="center" vertical="center"/>
      <protection/>
    </xf>
    <xf numFmtId="0" fontId="23" fillId="0" borderId="0" xfId="25" applyFont="1">
      <alignment/>
      <protection/>
    </xf>
    <xf numFmtId="0" fontId="23" fillId="0" borderId="0" xfId="25" applyFont="1" applyAlignment="1">
      <alignment vertical="center" wrapText="1"/>
      <protection/>
    </xf>
    <xf numFmtId="0" fontId="23" fillId="0" borderId="0" xfId="25" applyFont="1" applyAlignment="1">
      <alignment vertical="center"/>
      <protection/>
    </xf>
    <xf numFmtId="0" fontId="52" fillId="0" borderId="0" xfId="25" applyFont="1" applyAlignment="1">
      <alignment vertical="center"/>
      <protection/>
    </xf>
    <xf numFmtId="0" fontId="52" fillId="0" borderId="0" xfId="25" applyFont="1">
      <alignment/>
      <protection/>
    </xf>
    <xf numFmtId="0" fontId="6" fillId="0" borderId="0" xfId="25" applyFont="1" applyAlignment="1">
      <alignment horizontal="center" vertical="center"/>
      <protection/>
    </xf>
    <xf numFmtId="0" fontId="61" fillId="0" borderId="0" xfId="25" applyFont="1" applyAlignment="1">
      <alignment vertical="center"/>
      <protection/>
    </xf>
    <xf numFmtId="0" fontId="61" fillId="0" borderId="0" xfId="25" applyFont="1">
      <alignment/>
      <protection/>
    </xf>
    <xf numFmtId="44" fontId="6" fillId="0" borderId="0" xfId="29" applyFont="1" applyAlignment="1">
      <alignment vertical="center" wrapText="1"/>
    </xf>
    <xf numFmtId="0" fontId="61" fillId="0" borderId="0" xfId="25" applyFont="1" applyAlignment="1">
      <alignment vertical="center"/>
      <protection/>
    </xf>
    <xf numFmtId="0" fontId="61" fillId="0" borderId="0" xfId="25" applyFont="1">
      <alignment/>
      <protection/>
    </xf>
    <xf numFmtId="0" fontId="6" fillId="0" borderId="0" xfId="25" applyFont="1" applyAlignment="1">
      <alignment horizontal="right"/>
      <protection/>
    </xf>
    <xf numFmtId="0" fontId="52" fillId="0" borderId="6" xfId="25" applyFont="1" applyBorder="1" applyAlignment="1">
      <alignment horizontal="center" vertical="center" wrapText="1"/>
      <protection/>
    </xf>
    <xf numFmtId="0" fontId="52" fillId="0" borderId="89" xfId="25" applyFont="1" applyBorder="1" applyAlignment="1">
      <alignment horizontal="center" vertical="center" wrapText="1"/>
      <protection/>
    </xf>
    <xf numFmtId="0" fontId="52" fillId="0" borderId="6" xfId="25" applyFont="1" applyBorder="1" applyAlignment="1">
      <alignment horizontal="centerContinuous" vertical="center" wrapText="1"/>
      <protection/>
    </xf>
    <xf numFmtId="0" fontId="52" fillId="0" borderId="7" xfId="25" applyFont="1" applyBorder="1" applyAlignment="1">
      <alignment horizontal="centerContinuous" vertical="center"/>
      <protection/>
    </xf>
    <xf numFmtId="0" fontId="52" fillId="0" borderId="7" xfId="25" applyFont="1" applyBorder="1" applyAlignment="1">
      <alignment horizontal="centerContinuous" vertical="center" wrapText="1"/>
      <protection/>
    </xf>
    <xf numFmtId="0" fontId="52" fillId="0" borderId="89" xfId="25" applyFont="1" applyBorder="1" applyAlignment="1">
      <alignment horizontal="centerContinuous" vertical="center" wrapText="1"/>
      <protection/>
    </xf>
    <xf numFmtId="3" fontId="52" fillId="0" borderId="8" xfId="25" applyNumberFormat="1" applyFont="1" applyBorder="1" applyAlignment="1">
      <alignment horizontal="center" vertical="center" wrapText="1"/>
      <protection/>
    </xf>
    <xf numFmtId="0" fontId="52" fillId="0" borderId="89" xfId="25" applyFont="1" applyBorder="1" applyAlignment="1">
      <alignment horizontal="center" vertical="center" wrapText="1"/>
      <protection/>
    </xf>
    <xf numFmtId="0" fontId="52" fillId="0" borderId="0" xfId="25" applyFont="1" applyAlignment="1">
      <alignment horizontal="center" vertical="center" wrapText="1"/>
      <protection/>
    </xf>
    <xf numFmtId="49" fontId="23" fillId="0" borderId="149" xfId="25" applyNumberFormat="1" applyFont="1" applyBorder="1" applyAlignment="1">
      <alignment horizontal="center" vertical="center" wrapText="1"/>
      <protection/>
    </xf>
    <xf numFmtId="49" fontId="23" fillId="0" borderId="150" xfId="25" applyNumberFormat="1" applyFont="1" applyBorder="1" applyAlignment="1">
      <alignment horizontal="center" vertical="center" wrapText="1"/>
      <protection/>
    </xf>
    <xf numFmtId="49" fontId="24" fillId="0" borderId="150" xfId="25" applyNumberFormat="1" applyFont="1" applyBorder="1" applyAlignment="1">
      <alignment horizontal="center" vertical="center" wrapText="1"/>
      <protection/>
    </xf>
    <xf numFmtId="49" fontId="24" fillId="0" borderId="151" xfId="25" applyNumberFormat="1" applyFont="1" applyBorder="1" applyAlignment="1">
      <alignment horizontal="center" vertical="center" wrapText="1"/>
      <protection/>
    </xf>
    <xf numFmtId="49" fontId="23" fillId="0" borderId="0" xfId="25" applyNumberFormat="1" applyFont="1" applyAlignment="1">
      <alignment horizontal="center" vertical="center" wrapText="1"/>
      <protection/>
    </xf>
    <xf numFmtId="49" fontId="23" fillId="0" borderId="0" xfId="25" applyNumberFormat="1" applyFont="1" applyBorder="1" applyAlignment="1">
      <alignment horizontal="center" vertical="center" wrapText="1"/>
      <protection/>
    </xf>
    <xf numFmtId="49" fontId="24" fillId="0" borderId="0" xfId="25" applyNumberFormat="1" applyFont="1" applyBorder="1" applyAlignment="1">
      <alignment horizontal="center" vertical="center" wrapText="1"/>
      <protection/>
    </xf>
    <xf numFmtId="49" fontId="33" fillId="0" borderId="0" xfId="25" applyNumberFormat="1" applyFont="1" applyBorder="1" applyAlignment="1">
      <alignment horizontal="center" vertical="center" wrapText="1"/>
      <protection/>
    </xf>
    <xf numFmtId="0" fontId="61" fillId="0" borderId="0" xfId="25" applyFont="1" applyBorder="1" applyAlignment="1">
      <alignment horizontal="center" vertical="center"/>
      <protection/>
    </xf>
    <xf numFmtId="0" fontId="84" fillId="0" borderId="0" xfId="25" applyFont="1" applyBorder="1">
      <alignment/>
      <protection/>
    </xf>
    <xf numFmtId="0" fontId="61" fillId="0" borderId="0" xfId="25" applyFont="1" applyBorder="1" applyAlignment="1">
      <alignment vertical="center"/>
      <protection/>
    </xf>
    <xf numFmtId="0" fontId="61" fillId="0" borderId="0" xfId="25" applyFont="1" applyBorder="1" applyAlignment="1">
      <alignment vertical="center" wrapText="1"/>
      <protection/>
    </xf>
    <xf numFmtId="3" fontId="24" fillId="0" borderId="0" xfId="25" applyNumberFormat="1" applyFont="1" applyBorder="1" applyAlignment="1">
      <alignment vertical="center"/>
      <protection/>
    </xf>
    <xf numFmtId="3" fontId="33" fillId="0" borderId="0" xfId="25" applyNumberFormat="1" applyFont="1" applyBorder="1" applyAlignment="1">
      <alignment vertical="center"/>
      <protection/>
    </xf>
    <xf numFmtId="3" fontId="33" fillId="0" borderId="0" xfId="25" applyNumberFormat="1" applyFont="1" applyBorder="1" applyAlignment="1">
      <alignment horizontal="right" vertical="center" wrapText="1"/>
      <protection/>
    </xf>
    <xf numFmtId="0" fontId="6" fillId="0" borderId="0" xfId="25" applyFont="1" applyBorder="1" applyAlignment="1">
      <alignment horizontal="center" vertical="center"/>
      <protection/>
    </xf>
    <xf numFmtId="0" fontId="85" fillId="0" borderId="0" xfId="25" applyFont="1" applyBorder="1" applyAlignment="1">
      <alignment horizontal="center" vertical="center"/>
      <protection/>
    </xf>
    <xf numFmtId="0" fontId="6" fillId="0" borderId="0" xfId="25" applyFont="1" applyBorder="1" applyAlignment="1">
      <alignment vertical="center"/>
      <protection/>
    </xf>
    <xf numFmtId="0" fontId="6" fillId="0" borderId="0" xfId="25" applyFont="1" applyBorder="1" applyAlignment="1">
      <alignment vertical="center" wrapText="1"/>
      <protection/>
    </xf>
    <xf numFmtId="3" fontId="24" fillId="0" borderId="0" xfId="25" applyNumberFormat="1" applyFont="1" applyBorder="1" applyAlignment="1">
      <alignment vertical="center"/>
      <protection/>
    </xf>
    <xf numFmtId="0" fontId="84" fillId="0" borderId="0" xfId="25" applyFont="1" applyBorder="1" applyAlignment="1">
      <alignment vertical="center"/>
      <protection/>
    </xf>
    <xf numFmtId="3" fontId="24" fillId="0" borderId="0" xfId="25" applyNumberFormat="1" applyFont="1" applyBorder="1" applyAlignment="1">
      <alignment horizontal="right" vertical="center" wrapText="1"/>
      <protection/>
    </xf>
    <xf numFmtId="0" fontId="85" fillId="0" borderId="0" xfId="25" applyFont="1" applyBorder="1">
      <alignment/>
      <protection/>
    </xf>
    <xf numFmtId="0" fontId="6" fillId="0" borderId="0" xfId="25" applyFont="1" applyBorder="1" applyAlignment="1">
      <alignment horizontal="center" vertical="center"/>
      <protection/>
    </xf>
    <xf numFmtId="0" fontId="85" fillId="0" borderId="0" xfId="25" applyFont="1" applyBorder="1" applyAlignment="1">
      <alignment vertical="center"/>
      <protection/>
    </xf>
    <xf numFmtId="0" fontId="6" fillId="0" borderId="0" xfId="25" applyFont="1" applyBorder="1" applyAlignment="1">
      <alignment vertical="center"/>
      <protection/>
    </xf>
    <xf numFmtId="0" fontId="6" fillId="0" borderId="0" xfId="25" applyFont="1" applyBorder="1" applyAlignment="1">
      <alignment vertical="center" wrapText="1"/>
      <protection/>
    </xf>
    <xf numFmtId="0" fontId="85" fillId="0" borderId="0" xfId="25" applyFont="1" applyBorder="1" applyAlignment="1">
      <alignment vertical="center"/>
      <protection/>
    </xf>
    <xf numFmtId="3" fontId="24" fillId="0" borderId="0" xfId="25" applyNumberFormat="1" applyFont="1" applyBorder="1" applyAlignment="1">
      <alignment vertical="center" wrapText="1"/>
      <protection/>
    </xf>
    <xf numFmtId="0" fontId="84" fillId="0" borderId="0" xfId="25" applyFont="1" applyBorder="1" applyAlignment="1">
      <alignment horizontal="center" vertical="center"/>
      <protection/>
    </xf>
    <xf numFmtId="0" fontId="6" fillId="0" borderId="0" xfId="25" applyFont="1" applyBorder="1" applyAlignment="1" quotePrefix="1">
      <alignment vertical="center" wrapText="1"/>
      <protection/>
    </xf>
    <xf numFmtId="0" fontId="6" fillId="0" borderId="0" xfId="25" applyFont="1" applyBorder="1">
      <alignment/>
      <protection/>
    </xf>
    <xf numFmtId="0" fontId="6" fillId="0" borderId="0" xfId="25" applyFont="1" applyBorder="1" applyAlignment="1">
      <alignment vertical="center" wrapText="1"/>
      <protection/>
    </xf>
    <xf numFmtId="0" fontId="81" fillId="0" borderId="0" xfId="25" applyFont="1" applyBorder="1" applyAlignment="1">
      <alignment vertical="center" wrapText="1"/>
      <protection/>
    </xf>
    <xf numFmtId="0" fontId="61" fillId="0" borderId="0" xfId="25" applyFont="1" applyBorder="1">
      <alignment/>
      <protection/>
    </xf>
    <xf numFmtId="0" fontId="81" fillId="0" borderId="0" xfId="25" applyFont="1" applyBorder="1" applyAlignment="1">
      <alignment wrapText="1"/>
      <protection/>
    </xf>
    <xf numFmtId="0" fontId="61" fillId="0" borderId="0" xfId="25" applyFont="1" applyBorder="1" applyAlignment="1" quotePrefix="1">
      <alignment vertical="center" wrapText="1"/>
      <protection/>
    </xf>
    <xf numFmtId="0" fontId="85" fillId="0" borderId="0" xfId="25" applyFont="1" applyBorder="1" applyAlignment="1">
      <alignment horizontal="center" vertical="center"/>
      <protection/>
    </xf>
    <xf numFmtId="0" fontId="6" fillId="0" borderId="0" xfId="25" applyFont="1" applyBorder="1">
      <alignment/>
      <protection/>
    </xf>
    <xf numFmtId="0" fontId="6" fillId="0" borderId="0" xfId="25" applyFont="1" applyBorder="1" applyAlignment="1" quotePrefix="1">
      <alignment vertical="center" wrapText="1"/>
      <protection/>
    </xf>
    <xf numFmtId="0" fontId="81" fillId="0" borderId="0" xfId="25" applyFont="1" applyBorder="1" applyAlignment="1">
      <alignment vertical="center"/>
      <protection/>
    </xf>
    <xf numFmtId="0" fontId="61" fillId="2" borderId="0" xfId="25" applyFont="1" applyFill="1" applyBorder="1" applyAlignment="1">
      <alignment horizontal="center" vertical="center"/>
      <protection/>
    </xf>
    <xf numFmtId="0" fontId="84" fillId="0" borderId="0" xfId="25" applyFont="1" applyBorder="1" applyAlignment="1">
      <alignment horizontal="center" vertical="center"/>
      <protection/>
    </xf>
    <xf numFmtId="0" fontId="61" fillId="0" borderId="0" xfId="25" applyFont="1" applyBorder="1" applyAlignment="1">
      <alignment vertical="center"/>
      <protection/>
    </xf>
    <xf numFmtId="0" fontId="86" fillId="0" borderId="0" xfId="25" applyFont="1" applyBorder="1" applyAlignment="1">
      <alignment vertical="center"/>
      <protection/>
    </xf>
    <xf numFmtId="3" fontId="33" fillId="0" borderId="0" xfId="25" applyNumberFormat="1" applyFont="1" applyBorder="1" applyAlignment="1">
      <alignment vertical="center"/>
      <protection/>
    </xf>
    <xf numFmtId="0" fontId="6" fillId="2" borderId="0" xfId="25" applyFont="1" applyFill="1" applyBorder="1" applyAlignment="1">
      <alignment horizontal="center" vertical="center"/>
      <protection/>
    </xf>
    <xf numFmtId="0" fontId="5" fillId="0" borderId="0" xfId="25" applyFont="1" applyBorder="1" applyAlignment="1">
      <alignment vertical="center"/>
      <protection/>
    </xf>
    <xf numFmtId="3" fontId="24" fillId="0" borderId="0" xfId="25" applyNumberFormat="1" applyFont="1" applyBorder="1" applyAlignment="1">
      <alignment vertical="center" wrapText="1"/>
      <protection/>
    </xf>
    <xf numFmtId="0" fontId="61" fillId="0" borderId="0" xfId="25" applyFont="1" applyBorder="1" applyAlignment="1">
      <alignment horizontal="center" vertical="center"/>
      <protection/>
    </xf>
    <xf numFmtId="0" fontId="61" fillId="0" borderId="0" xfId="25" applyFont="1" applyBorder="1" applyAlignment="1">
      <alignment vertical="center" wrapText="1"/>
      <protection/>
    </xf>
    <xf numFmtId="0" fontId="61" fillId="0" borderId="0" xfId="25" applyFont="1" applyBorder="1" applyAlignment="1">
      <alignment vertical="center" wrapText="1"/>
      <protection/>
    </xf>
    <xf numFmtId="0" fontId="81" fillId="0" borderId="0" xfId="25" applyAlignment="1">
      <alignment vertical="center"/>
      <protection/>
    </xf>
    <xf numFmtId="3" fontId="87" fillId="0" borderId="0" xfId="25" applyNumberFormat="1" applyFont="1" applyBorder="1" applyAlignment="1">
      <alignment vertical="center"/>
      <protection/>
    </xf>
    <xf numFmtId="3" fontId="33" fillId="0" borderId="0" xfId="25" applyNumberFormat="1" applyFont="1" applyBorder="1" applyAlignment="1">
      <alignment vertical="center" wrapText="1"/>
      <protection/>
    </xf>
    <xf numFmtId="0" fontId="88" fillId="0" borderId="0" xfId="25" applyFont="1" applyBorder="1" applyAlignment="1">
      <alignment vertical="center"/>
      <protection/>
    </xf>
    <xf numFmtId="0" fontId="84" fillId="0" borderId="0" xfId="25" applyFont="1" applyBorder="1" applyAlignment="1">
      <alignment vertical="center"/>
      <protection/>
    </xf>
    <xf numFmtId="0" fontId="81" fillId="0" borderId="0" xfId="25" applyFont="1" applyBorder="1" applyAlignment="1">
      <alignment vertical="center"/>
      <protection/>
    </xf>
    <xf numFmtId="3" fontId="89" fillId="0" borderId="0" xfId="25" applyNumberFormat="1" applyFont="1" applyBorder="1" applyAlignment="1">
      <alignment vertical="center"/>
      <protection/>
    </xf>
    <xf numFmtId="0" fontId="33" fillId="0" borderId="149" xfId="25" applyFont="1" applyBorder="1" applyAlignment="1">
      <alignment horizontal="center" vertical="center"/>
      <protection/>
    </xf>
    <xf numFmtId="0" fontId="33" fillId="0" borderId="150" xfId="25" applyFont="1" applyBorder="1" applyAlignment="1">
      <alignment horizontal="center" vertical="center"/>
      <protection/>
    </xf>
    <xf numFmtId="3" fontId="33" fillId="0" borderId="150" xfId="25" applyNumberFormat="1" applyFont="1" applyBorder="1" applyAlignment="1">
      <alignment vertical="center"/>
      <protection/>
    </xf>
    <xf numFmtId="3" fontId="33" fillId="0" borderId="152" xfId="25" applyNumberFormat="1" applyFont="1" applyBorder="1" applyAlignment="1">
      <alignment vertical="center"/>
      <protection/>
    </xf>
    <xf numFmtId="3" fontId="33" fillId="0" borderId="8" xfId="25" applyNumberFormat="1" applyFont="1" applyBorder="1" applyAlignment="1">
      <alignment vertical="center"/>
      <protection/>
    </xf>
    <xf numFmtId="3" fontId="33" fillId="0" borderId="7" xfId="25" applyNumberFormat="1" applyFont="1" applyBorder="1" applyAlignment="1">
      <alignment vertical="center"/>
      <protection/>
    </xf>
    <xf numFmtId="3" fontId="33" fillId="0" borderId="7" xfId="25" applyNumberFormat="1" applyFont="1" applyBorder="1" applyAlignment="1">
      <alignment horizontal="right" vertical="center" wrapText="1"/>
      <protection/>
    </xf>
    <xf numFmtId="0" fontId="33" fillId="0" borderId="0" xfId="25" applyFont="1" applyAlignment="1">
      <alignment vertical="center"/>
      <protection/>
    </xf>
    <xf numFmtId="0" fontId="6" fillId="0" borderId="0" xfId="25" applyFont="1" applyAlignment="1" quotePrefix="1">
      <alignment vertical="center" wrapText="1"/>
      <protection/>
    </xf>
    <xf numFmtId="0" fontId="33" fillId="0" borderId="6" xfId="25" applyFont="1" applyBorder="1" applyAlignment="1">
      <alignment horizontal="center" vertical="center"/>
      <protection/>
    </xf>
    <xf numFmtId="0" fontId="33" fillId="0" borderId="7" xfId="25" applyFont="1" applyBorder="1" applyAlignment="1">
      <alignment horizontal="center" vertical="center"/>
      <protection/>
    </xf>
    <xf numFmtId="0" fontId="52" fillId="0" borderId="6" xfId="25" applyFont="1" applyBorder="1" applyAlignment="1">
      <alignment horizontal="center" vertical="center"/>
      <protection/>
    </xf>
    <xf numFmtId="0" fontId="52" fillId="0" borderId="7" xfId="25" applyFont="1" applyBorder="1" applyAlignment="1">
      <alignment horizontal="center" vertical="center"/>
      <protection/>
    </xf>
    <xf numFmtId="3" fontId="33" fillId="0" borderId="89" xfId="25" applyNumberFormat="1" applyFont="1" applyBorder="1" applyAlignment="1">
      <alignment vertical="center"/>
      <protection/>
    </xf>
    <xf numFmtId="0" fontId="52" fillId="0" borderId="0" xfId="25" applyFont="1" applyAlignment="1">
      <alignment vertical="center"/>
      <protection/>
    </xf>
    <xf numFmtId="0" fontId="52" fillId="0" borderId="0" xfId="25" applyFont="1" applyBorder="1" applyAlignment="1">
      <alignment horizontal="center" vertical="center"/>
      <protection/>
    </xf>
    <xf numFmtId="0" fontId="23" fillId="0" borderId="0" xfId="25" applyFont="1" applyAlignment="1">
      <alignment horizontal="left" vertical="center" shrinkToFit="1"/>
      <protection/>
    </xf>
    <xf numFmtId="0" fontId="81" fillId="0" borderId="0" xfId="25" applyAlignment="1">
      <alignment horizontal="left" vertical="center" shrinkToFit="1"/>
      <protection/>
    </xf>
    <xf numFmtId="164" fontId="24" fillId="0" borderId="0" xfId="25" applyNumberFormat="1" applyFont="1" applyBorder="1" applyAlignment="1">
      <alignment vertical="center"/>
      <protection/>
    </xf>
    <xf numFmtId="164" fontId="33" fillId="0" borderId="0" xfId="25" applyNumberFormat="1" applyFont="1" applyBorder="1" applyAlignment="1">
      <alignment vertical="center"/>
      <protection/>
    </xf>
    <xf numFmtId="0" fontId="24" fillId="0" borderId="0" xfId="25" applyFont="1">
      <alignment/>
      <protection/>
    </xf>
    <xf numFmtId="0" fontId="33" fillId="0" borderId="0" xfId="25" applyFont="1">
      <alignment/>
      <protection/>
    </xf>
    <xf numFmtId="164" fontId="6" fillId="0" borderId="0" xfId="25" applyNumberFormat="1" applyFont="1" applyAlignment="1">
      <alignment vertical="center"/>
      <protection/>
    </xf>
    <xf numFmtId="164" fontId="61" fillId="0" borderId="0" xfId="25" applyNumberFormat="1" applyFont="1" applyAlignment="1">
      <alignment vertical="center"/>
      <protection/>
    </xf>
    <xf numFmtId="0" fontId="19" fillId="0" borderId="0" xfId="0" applyFont="1" applyFill="1" applyAlignment="1">
      <alignment vertical="center"/>
    </xf>
    <xf numFmtId="165" fontId="19" fillId="0" borderId="0" xfId="0" applyNumberFormat="1" applyFont="1" applyFill="1" applyAlignment="1">
      <alignment vertical="center"/>
    </xf>
    <xf numFmtId="2" fontId="6" fillId="0" borderId="0" xfId="0" applyNumberFormat="1" applyFont="1" applyFill="1" applyAlignment="1">
      <alignment horizontal="right" vertical="center"/>
    </xf>
    <xf numFmtId="0" fontId="91" fillId="0" borderId="0" xfId="0" applyFont="1" applyFill="1" applyAlignment="1">
      <alignment horizontal="center" vertical="center"/>
    </xf>
    <xf numFmtId="165" fontId="19" fillId="0" borderId="0" xfId="0" applyNumberFormat="1" applyFont="1" applyFill="1" applyAlignment="1">
      <alignment horizontal="right" vertical="center"/>
    </xf>
    <xf numFmtId="0" fontId="19" fillId="0" borderId="0" xfId="0" applyFont="1" applyFill="1" applyAlignment="1">
      <alignment horizontal="center" vertical="center"/>
    </xf>
    <xf numFmtId="0" fontId="47" fillId="0" borderId="8" xfId="0" applyFont="1" applyFill="1" applyBorder="1" applyAlignment="1">
      <alignment horizontal="center" vertical="center" wrapText="1"/>
    </xf>
    <xf numFmtId="165" fontId="47" fillId="0" borderId="8" xfId="0" applyNumberFormat="1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165" fontId="47" fillId="0" borderId="15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 quotePrefix="1">
      <alignment horizontal="center" vertical="center"/>
    </xf>
    <xf numFmtId="165" fontId="19" fillId="0" borderId="0" xfId="0" applyNumberFormat="1" applyFont="1" applyFill="1" applyBorder="1" applyAlignment="1">
      <alignment vertical="center"/>
    </xf>
    <xf numFmtId="165" fontId="19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88" xfId="0" applyFont="1" applyFill="1" applyBorder="1" applyAlignment="1" quotePrefix="1">
      <alignment horizontal="center" vertical="center"/>
    </xf>
    <xf numFmtId="0" fontId="19" fillId="0" borderId="88" xfId="0" applyFont="1" applyFill="1" applyBorder="1" applyAlignment="1">
      <alignment vertical="center"/>
    </xf>
    <xf numFmtId="165" fontId="19" fillId="0" borderId="88" xfId="0" applyNumberFormat="1" applyFont="1" applyFill="1" applyBorder="1" applyAlignment="1">
      <alignment vertical="center"/>
    </xf>
    <xf numFmtId="0" fontId="47" fillId="0" borderId="8" xfId="0" applyFont="1" applyFill="1" applyBorder="1" applyAlignment="1">
      <alignment horizontal="center" vertical="center"/>
    </xf>
    <xf numFmtId="165" fontId="47" fillId="0" borderId="8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left" vertical="center"/>
    </xf>
    <xf numFmtId="49" fontId="19" fillId="0" borderId="0" xfId="0" applyNumberFormat="1" applyFont="1" applyFill="1" applyAlignment="1">
      <alignment horizontal="left" vertical="center"/>
    </xf>
    <xf numFmtId="165" fontId="19" fillId="0" borderId="0" xfId="0" applyNumberFormat="1" applyFont="1" applyFill="1" applyAlignment="1">
      <alignment horizontal="right" vertical="center"/>
    </xf>
    <xf numFmtId="14" fontId="19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165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65" fontId="6" fillId="0" borderId="0" xfId="0" applyNumberFormat="1" applyFont="1" applyFill="1" applyAlignment="1">
      <alignment horizontal="right" vertical="center"/>
    </xf>
    <xf numFmtId="0" fontId="61" fillId="0" borderId="8" xfId="0" applyFont="1" applyFill="1" applyBorder="1" applyAlignment="1">
      <alignment horizontal="center" vertical="center" wrapText="1"/>
    </xf>
    <xf numFmtId="165" fontId="61" fillId="0" borderId="8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1" fillId="0" borderId="8" xfId="0" applyFont="1" applyFill="1" applyBorder="1" applyAlignment="1">
      <alignment horizontal="center" vertical="center"/>
    </xf>
    <xf numFmtId="165" fontId="61" fillId="0" borderId="8" xfId="0" applyNumberFormat="1" applyFont="1" applyFill="1" applyBorder="1" applyAlignment="1">
      <alignment horizontal="right" vertical="center"/>
    </xf>
    <xf numFmtId="0" fontId="61" fillId="0" borderId="0" xfId="0" applyFont="1" applyFill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165" fontId="61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165" fontId="6" fillId="0" borderId="0" xfId="0" applyNumberFormat="1" applyFont="1" applyFill="1" applyBorder="1" applyAlignment="1">
      <alignment horizontal="right" vertical="center"/>
    </xf>
    <xf numFmtId="0" fontId="85" fillId="0" borderId="0" xfId="0" applyFont="1" applyFill="1" applyAlignment="1">
      <alignment horizontal="center" vertical="center"/>
    </xf>
    <xf numFmtId="165" fontId="6" fillId="0" borderId="0" xfId="0" applyNumberFormat="1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165" fontId="6" fillId="0" borderId="0" xfId="0" applyNumberFormat="1" applyFont="1" applyFill="1" applyBorder="1" applyAlignment="1">
      <alignment vertical="center" wrapText="1"/>
    </xf>
    <xf numFmtId="165" fontId="6" fillId="0" borderId="0" xfId="0" applyNumberFormat="1" applyFont="1" applyFill="1" applyBorder="1" applyAlignment="1">
      <alignment horizontal="right" vertical="center" wrapText="1"/>
    </xf>
    <xf numFmtId="165" fontId="6" fillId="0" borderId="0" xfId="0" applyNumberFormat="1" applyFont="1" applyFill="1" applyBorder="1" applyAlignment="1" quotePrefix="1">
      <alignment horizontal="right" vertical="center" wrapText="1"/>
    </xf>
    <xf numFmtId="0" fontId="6" fillId="0" borderId="0" xfId="0" applyFont="1" applyFill="1" applyAlignment="1">
      <alignment horizontal="left" vertical="center" wrapText="1"/>
    </xf>
    <xf numFmtId="165" fontId="6" fillId="0" borderId="0" xfId="0" applyNumberFormat="1" applyFont="1" applyFill="1" applyAlignment="1">
      <alignment vertical="center" wrapText="1"/>
    </xf>
    <xf numFmtId="0" fontId="61" fillId="0" borderId="6" xfId="0" applyFont="1" applyFill="1" applyBorder="1" applyAlignment="1">
      <alignment horizontal="center" vertical="center" wrapText="1"/>
    </xf>
    <xf numFmtId="0" fontId="61" fillId="0" borderId="89" xfId="0" applyFont="1" applyFill="1" applyBorder="1" applyAlignment="1">
      <alignment horizontal="center" vertical="center" wrapText="1"/>
    </xf>
    <xf numFmtId="165" fontId="61" fillId="0" borderId="8" xfId="0" applyNumberFormat="1" applyFont="1" applyFill="1" applyBorder="1" applyAlignment="1">
      <alignment horizontal="right" vertical="center" wrapText="1"/>
    </xf>
    <xf numFmtId="0" fontId="24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65" fontId="6" fillId="0" borderId="0" xfId="0" applyNumberFormat="1" applyFont="1" applyFill="1" applyAlignment="1" quotePrefix="1">
      <alignment horizontal="right" vertical="center" wrapText="1"/>
    </xf>
    <xf numFmtId="165" fontId="61" fillId="0" borderId="8" xfId="0" applyNumberFormat="1" applyFont="1" applyFill="1" applyBorder="1" applyAlignment="1">
      <alignment vertical="center" wrapText="1"/>
    </xf>
    <xf numFmtId="165" fontId="6" fillId="0" borderId="0" xfId="0" applyNumberFormat="1" applyFont="1" applyFill="1" applyBorder="1" applyAlignment="1">
      <alignment horizontal="right" vertical="center"/>
    </xf>
    <xf numFmtId="0" fontId="83" fillId="0" borderId="0" xfId="0" applyFont="1" applyFill="1" applyAlignment="1">
      <alignment horizontal="center" vertical="center" wrapText="1"/>
    </xf>
    <xf numFmtId="0" fontId="6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/>
    </xf>
    <xf numFmtId="0" fontId="52" fillId="0" borderId="0" xfId="0" applyFont="1" applyFill="1" applyAlignment="1">
      <alignment horizontal="left" vertical="center"/>
    </xf>
    <xf numFmtId="165" fontId="61" fillId="0" borderId="0" xfId="0" applyNumberFormat="1" applyFont="1" applyFill="1" applyBorder="1" applyAlignment="1" quotePrefix="1">
      <alignment horizontal="right" vertical="center"/>
    </xf>
    <xf numFmtId="0" fontId="61" fillId="0" borderId="15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165" fontId="61" fillId="0" borderId="0" xfId="0" applyNumberFormat="1" applyFont="1" applyFill="1" applyBorder="1" applyAlignment="1">
      <alignment horizontal="center" vertical="center" wrapText="1"/>
    </xf>
    <xf numFmtId="0" fontId="6" fillId="0" borderId="88" xfId="0" applyFont="1" applyFill="1" applyBorder="1" applyAlignment="1">
      <alignment horizontal="center" vertical="center"/>
    </xf>
    <xf numFmtId="0" fontId="61" fillId="0" borderId="6" xfId="0" applyFont="1" applyFill="1" applyBorder="1" applyAlignment="1">
      <alignment horizontal="center" vertical="center"/>
    </xf>
    <xf numFmtId="0" fontId="61" fillId="0" borderId="89" xfId="0" applyFont="1" applyFill="1" applyBorder="1" applyAlignment="1">
      <alignment horizontal="center" vertical="center"/>
    </xf>
    <xf numFmtId="0" fontId="85" fillId="0" borderId="0" xfId="0" applyFont="1" applyFill="1" applyAlignment="1">
      <alignment vertical="center"/>
    </xf>
    <xf numFmtId="165" fontId="6" fillId="0" borderId="0" xfId="0" applyNumberFormat="1" applyFont="1" applyFill="1" applyBorder="1" applyAlignment="1" quotePrefix="1">
      <alignment horizontal="right"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 quotePrefix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0" fontId="61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165" fontId="6" fillId="0" borderId="0" xfId="0" applyNumberFormat="1" applyFont="1" applyFill="1" applyBorder="1" applyAlignment="1">
      <alignment horizontal="right" vertical="center" wrapText="1"/>
    </xf>
    <xf numFmtId="0" fontId="84" fillId="0" borderId="0" xfId="0" applyFont="1" applyFill="1" applyAlignment="1">
      <alignment vertical="center"/>
    </xf>
    <xf numFmtId="0" fontId="61" fillId="0" borderId="6" xfId="0" applyFont="1" applyFill="1" applyBorder="1" applyAlignment="1">
      <alignment vertical="center" wrapText="1"/>
    </xf>
    <xf numFmtId="0" fontId="61" fillId="0" borderId="89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165" fontId="23" fillId="0" borderId="0" xfId="0" applyNumberFormat="1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61" fillId="0" borderId="0" xfId="0" applyFont="1" applyFill="1" applyBorder="1" applyAlignment="1">
      <alignment vertical="center"/>
    </xf>
    <xf numFmtId="0" fontId="61" fillId="0" borderId="7" xfId="0" applyFont="1" applyFill="1" applyBorder="1" applyAlignment="1">
      <alignment vertical="center"/>
    </xf>
    <xf numFmtId="165" fontId="61" fillId="0" borderId="8" xfId="0" applyNumberFormat="1" applyFont="1" applyFill="1" applyBorder="1" applyAlignment="1">
      <alignment vertical="center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vertical="center"/>
    </xf>
    <xf numFmtId="0" fontId="23" fillId="0" borderId="0" xfId="0" applyFont="1" applyFill="1" applyAlignment="1">
      <alignment vertical="center" wrapText="1"/>
    </xf>
    <xf numFmtId="165" fontId="23" fillId="0" borderId="0" xfId="0" applyNumberFormat="1" applyFont="1" applyFill="1" applyAlignment="1">
      <alignment vertical="center"/>
    </xf>
    <xf numFmtId="165" fontId="61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 quotePrefix="1">
      <alignment vertical="center"/>
    </xf>
    <xf numFmtId="0" fontId="61" fillId="0" borderId="17" xfId="0" applyFont="1" applyFill="1" applyBorder="1" applyAlignment="1">
      <alignment horizontal="center" vertical="center"/>
    </xf>
    <xf numFmtId="0" fontId="61" fillId="0" borderId="18" xfId="0" applyFont="1" applyFill="1" applyBorder="1" applyAlignment="1">
      <alignment vertical="center"/>
    </xf>
    <xf numFmtId="0" fontId="61" fillId="0" borderId="19" xfId="0" applyFont="1" applyFill="1" applyBorder="1" applyAlignment="1">
      <alignment horizontal="left" vertical="center"/>
    </xf>
    <xf numFmtId="165" fontId="61" fillId="0" borderId="20" xfId="0" applyNumberFormat="1" applyFont="1" applyFill="1" applyBorder="1" applyAlignment="1">
      <alignment vertical="center"/>
    </xf>
    <xf numFmtId="0" fontId="61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1" fillId="2" borderId="0" xfId="0" applyFont="1" applyFill="1" applyAlignment="1">
      <alignment horizontal="center" vertical="center"/>
    </xf>
    <xf numFmtId="0" fontId="61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5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1" fillId="2" borderId="0" xfId="0" applyFont="1" applyFill="1" applyBorder="1" applyAlignment="1">
      <alignment horizontal="center" vertical="center"/>
    </xf>
    <xf numFmtId="0" fontId="61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165" fontId="6" fillId="2" borderId="0" xfId="0" applyNumberFormat="1" applyFont="1" applyFill="1" applyBorder="1" applyAlignment="1">
      <alignment vertical="center"/>
    </xf>
    <xf numFmtId="0" fontId="61" fillId="2" borderId="17" xfId="0" applyFont="1" applyFill="1" applyBorder="1" applyAlignment="1">
      <alignment horizontal="center" vertical="center"/>
    </xf>
    <xf numFmtId="0" fontId="61" fillId="2" borderId="18" xfId="0" applyFont="1" applyFill="1" applyBorder="1" applyAlignment="1">
      <alignment vertical="center"/>
    </xf>
    <xf numFmtId="0" fontId="61" fillId="2" borderId="19" xfId="0" applyFont="1" applyFill="1" applyBorder="1" applyAlignment="1">
      <alignment horizontal="left" vertical="center"/>
    </xf>
    <xf numFmtId="165" fontId="61" fillId="2" borderId="20" xfId="0" applyNumberFormat="1" applyFont="1" applyFill="1" applyBorder="1" applyAlignment="1">
      <alignment vertical="center"/>
    </xf>
    <xf numFmtId="0" fontId="61" fillId="2" borderId="0" xfId="0" applyFont="1" applyFill="1" applyBorder="1" applyAlignment="1">
      <alignment horizontal="left" vertical="center"/>
    </xf>
    <xf numFmtId="165" fontId="61" fillId="2" borderId="0" xfId="0" applyNumberFormat="1" applyFont="1" applyFill="1" applyBorder="1" applyAlignment="1">
      <alignment vertical="center"/>
    </xf>
    <xf numFmtId="0" fontId="61" fillId="0" borderId="0" xfId="0" applyFont="1" applyFill="1" applyBorder="1" applyAlignment="1">
      <alignment horizontal="left" vertical="center"/>
    </xf>
    <xf numFmtId="0" fontId="52" fillId="0" borderId="17" xfId="0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vertical="center"/>
    </xf>
    <xf numFmtId="0" fontId="52" fillId="0" borderId="19" xfId="0" applyFont="1" applyFill="1" applyBorder="1" applyAlignment="1">
      <alignment horizontal="left" vertical="center"/>
    </xf>
    <xf numFmtId="165" fontId="52" fillId="0" borderId="20" xfId="0" applyNumberFormat="1" applyFont="1" applyFill="1" applyBorder="1" applyAlignment="1">
      <alignment vertical="center"/>
    </xf>
    <xf numFmtId="0" fontId="6" fillId="0" borderId="0" xfId="0" applyFont="1" applyFill="1" applyAlignment="1" quotePrefix="1">
      <alignment vertical="center"/>
    </xf>
    <xf numFmtId="0" fontId="61" fillId="0" borderId="0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 vertical="center"/>
    </xf>
    <xf numFmtId="0" fontId="61" fillId="0" borderId="6" xfId="0" applyFont="1" applyFill="1" applyBorder="1" applyAlignment="1">
      <alignment horizontal="center" vertical="center"/>
    </xf>
    <xf numFmtId="0" fontId="61" fillId="0" borderId="7" xfId="0" applyFont="1" applyFill="1" applyBorder="1" applyAlignment="1">
      <alignment horizontal="center" vertical="center"/>
    </xf>
    <xf numFmtId="0" fontId="61" fillId="0" borderId="89" xfId="0" applyFont="1" applyFill="1" applyBorder="1" applyAlignment="1">
      <alignment horizontal="center" vertical="center"/>
    </xf>
    <xf numFmtId="0" fontId="23" fillId="0" borderId="0" xfId="0" applyFont="1" applyFill="1" applyAlignment="1" quotePrefix="1">
      <alignment vertical="center"/>
    </xf>
    <xf numFmtId="165" fontId="6" fillId="0" borderId="0" xfId="0" applyNumberFormat="1" applyFont="1" applyFill="1" applyAlignment="1">
      <alignment vertical="center"/>
    </xf>
    <xf numFmtId="0" fontId="52" fillId="0" borderId="6" xfId="0" applyFont="1" applyFill="1" applyBorder="1" applyAlignment="1">
      <alignment horizontal="center" vertical="center"/>
    </xf>
    <xf numFmtId="0" fontId="52" fillId="0" borderId="7" xfId="0" applyFont="1" applyFill="1" applyBorder="1" applyAlignment="1">
      <alignment horizontal="center" vertical="center"/>
    </xf>
    <xf numFmtId="0" fontId="52" fillId="0" borderId="89" xfId="0" applyFont="1" applyFill="1" applyBorder="1" applyAlignment="1">
      <alignment horizontal="center" vertical="center"/>
    </xf>
    <xf numFmtId="165" fontId="52" fillId="0" borderId="8" xfId="0" applyNumberFormat="1" applyFont="1" applyFill="1" applyBorder="1" applyAlignment="1">
      <alignment vertical="center"/>
    </xf>
    <xf numFmtId="0" fontId="6" fillId="0" borderId="0" xfId="0" applyNumberFormat="1" applyFont="1" applyAlignment="1">
      <alignment horizontal="right" vertical="center"/>
    </xf>
    <xf numFmtId="0" fontId="85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61" fillId="0" borderId="8" xfId="0" applyFont="1" applyBorder="1" applyAlignment="1">
      <alignment horizontal="center" vertical="center" wrapText="1"/>
    </xf>
    <xf numFmtId="0" fontId="61" fillId="0" borderId="8" xfId="0" applyFont="1" applyBorder="1" applyAlignment="1">
      <alignment horizontal="center" vertical="center"/>
    </xf>
    <xf numFmtId="0" fontId="61" fillId="0" borderId="8" xfId="0" applyFont="1" applyBorder="1" applyAlignment="1">
      <alignment horizontal="centerContinuous" vertical="center" wrapText="1"/>
    </xf>
    <xf numFmtId="165" fontId="61" fillId="0" borderId="8" xfId="0" applyNumberFormat="1" applyFont="1" applyBorder="1" applyAlignment="1">
      <alignment horizontal="centerContinuous" vertical="center" wrapText="1"/>
    </xf>
    <xf numFmtId="0" fontId="6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5" fontId="6" fillId="0" borderId="0" xfId="0" applyNumberFormat="1" applyFont="1" applyBorder="1" applyAlignment="1">
      <alignment vertical="center"/>
    </xf>
    <xf numFmtId="2" fontId="6" fillId="0" borderId="0" xfId="0" applyNumberFormat="1" applyFont="1" applyBorder="1" applyAlignment="1">
      <alignment vertical="center" wrapText="1"/>
    </xf>
    <xf numFmtId="0" fontId="61" fillId="0" borderId="6" xfId="0" applyFont="1" applyBorder="1" applyAlignment="1">
      <alignment horizontal="centerContinuous" vertical="center"/>
    </xf>
    <xf numFmtId="0" fontId="61" fillId="0" borderId="89" xfId="0" applyFont="1" applyBorder="1" applyAlignment="1">
      <alignment horizontal="centerContinuous" vertical="center"/>
    </xf>
    <xf numFmtId="165" fontId="61" fillId="0" borderId="8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165" fontId="61" fillId="0" borderId="89" xfId="0" applyNumberFormat="1" applyFont="1" applyBorder="1" applyAlignment="1">
      <alignment horizontal="right" vertical="center"/>
    </xf>
    <xf numFmtId="0" fontId="95" fillId="0" borderId="6" xfId="0" applyFont="1" applyBorder="1" applyAlignment="1">
      <alignment horizontal="left" vertical="center"/>
    </xf>
    <xf numFmtId="0" fontId="95" fillId="0" borderId="89" xfId="0" applyFont="1" applyBorder="1" applyAlignment="1">
      <alignment horizontal="left" vertical="center"/>
    </xf>
    <xf numFmtId="0" fontId="96" fillId="0" borderId="0" xfId="0" applyFont="1" applyAlignment="1">
      <alignment vertical="center"/>
    </xf>
    <xf numFmtId="3" fontId="96" fillId="0" borderId="0" xfId="0" applyNumberFormat="1" applyFont="1" applyAlignment="1">
      <alignment vertical="center"/>
    </xf>
    <xf numFmtId="0" fontId="96" fillId="0" borderId="0" xfId="0" applyFont="1" applyAlignment="1">
      <alignment horizontal="right" vertical="center"/>
    </xf>
    <xf numFmtId="0" fontId="97" fillId="0" borderId="0" xfId="0" applyFont="1" applyAlignment="1">
      <alignment horizontal="center" vertical="center"/>
    </xf>
    <xf numFmtId="0" fontId="98" fillId="0" borderId="0" xfId="0" applyFont="1" applyAlignment="1">
      <alignment vertical="center"/>
    </xf>
    <xf numFmtId="0" fontId="98" fillId="0" borderId="135" xfId="0" applyFont="1" applyBorder="1" applyAlignment="1">
      <alignment horizontal="center" vertical="center"/>
    </xf>
    <xf numFmtId="0" fontId="98" fillId="0" borderId="6" xfId="0" applyFont="1" applyBorder="1" applyAlignment="1">
      <alignment horizontal="center" vertical="center"/>
    </xf>
    <xf numFmtId="0" fontId="98" fillId="0" borderId="7" xfId="0" applyFont="1" applyBorder="1" applyAlignment="1">
      <alignment horizontal="center" vertical="center"/>
    </xf>
    <xf numFmtId="0" fontId="98" fillId="0" borderId="89" xfId="0" applyFont="1" applyBorder="1" applyAlignment="1">
      <alignment horizontal="center" vertical="center"/>
    </xf>
    <xf numFmtId="0" fontId="98" fillId="0" borderId="136" xfId="0" applyFont="1" applyBorder="1" applyAlignment="1">
      <alignment horizontal="center" vertical="center"/>
    </xf>
    <xf numFmtId="0" fontId="98" fillId="0" borderId="153" xfId="0" applyFont="1" applyBorder="1" applyAlignment="1">
      <alignment horizontal="center" vertical="center"/>
    </xf>
    <xf numFmtId="3" fontId="98" fillId="0" borderId="153" xfId="0" applyNumberFormat="1" applyFont="1" applyBorder="1" applyAlignment="1">
      <alignment horizontal="center" vertical="center" wrapText="1"/>
    </xf>
    <xf numFmtId="0" fontId="96" fillId="0" borderId="154" xfId="0" applyFont="1" applyBorder="1" applyAlignment="1">
      <alignment vertical="center" wrapText="1"/>
    </xf>
    <xf numFmtId="0" fontId="96" fillId="0" borderId="155" xfId="0" applyFont="1" applyBorder="1" applyAlignment="1">
      <alignment horizontal="center" vertical="center" wrapText="1"/>
    </xf>
    <xf numFmtId="3" fontId="96" fillId="0" borderId="155" xfId="0" applyNumberFormat="1" applyFont="1" applyBorder="1" applyAlignment="1">
      <alignment vertical="center" wrapText="1"/>
    </xf>
    <xf numFmtId="0" fontId="96" fillId="0" borderId="156" xfId="0" applyFont="1" applyBorder="1" applyAlignment="1">
      <alignment horizontal="center" vertical="center" wrapText="1"/>
    </xf>
    <xf numFmtId="0" fontId="96" fillId="0" borderId="0" xfId="0" applyFont="1" applyAlignment="1">
      <alignment vertical="center" wrapText="1"/>
    </xf>
    <xf numFmtId="0" fontId="96" fillId="0" borderId="157" xfId="0" applyFont="1" applyBorder="1" applyAlignment="1">
      <alignment vertical="center" wrapText="1"/>
    </xf>
    <xf numFmtId="0" fontId="96" fillId="0" borderId="20" xfId="0" applyFont="1" applyBorder="1" applyAlignment="1">
      <alignment horizontal="center" vertical="center" wrapText="1"/>
    </xf>
    <xf numFmtId="3" fontId="96" fillId="0" borderId="20" xfId="0" applyNumberFormat="1" applyFont="1" applyBorder="1" applyAlignment="1">
      <alignment vertical="center" wrapText="1"/>
    </xf>
    <xf numFmtId="0" fontId="96" fillId="0" borderId="158" xfId="0" applyFont="1" applyBorder="1" applyAlignment="1">
      <alignment horizontal="center" vertical="center" wrapText="1"/>
    </xf>
    <xf numFmtId="0" fontId="96" fillId="0" borderId="33" xfId="0" applyFont="1" applyBorder="1" applyAlignment="1">
      <alignment horizontal="center" vertical="center" wrapText="1"/>
    </xf>
    <xf numFmtId="0" fontId="96" fillId="0" borderId="159" xfId="0" applyFont="1" applyBorder="1" applyAlignment="1">
      <alignment vertical="center" wrapText="1"/>
    </xf>
    <xf numFmtId="0" fontId="96" fillId="0" borderId="2" xfId="0" applyFont="1" applyBorder="1" applyAlignment="1">
      <alignment horizontal="center" vertical="center" wrapText="1"/>
    </xf>
    <xf numFmtId="3" fontId="96" fillId="0" borderId="2" xfId="0" applyNumberFormat="1" applyFont="1" applyBorder="1" applyAlignment="1">
      <alignment vertical="center" wrapText="1"/>
    </xf>
    <xf numFmtId="0" fontId="96" fillId="0" borderId="69" xfId="0" applyFont="1" applyBorder="1" applyAlignment="1">
      <alignment horizontal="center" vertical="center" wrapText="1"/>
    </xf>
    <xf numFmtId="3" fontId="96" fillId="0" borderId="69" xfId="0" applyNumberFormat="1" applyFont="1" applyBorder="1" applyAlignment="1">
      <alignment vertical="center" wrapText="1"/>
    </xf>
    <xf numFmtId="0" fontId="98" fillId="0" borderId="8" xfId="0" applyFont="1" applyBorder="1" applyAlignment="1">
      <alignment horizontal="center" vertical="center"/>
    </xf>
    <xf numFmtId="0" fontId="98" fillId="0" borderId="8" xfId="0" applyFont="1" applyBorder="1" applyAlignment="1">
      <alignment horizontal="justify" vertical="center"/>
    </xf>
    <xf numFmtId="3" fontId="98" fillId="0" borderId="8" xfId="0" applyNumberFormat="1" applyFont="1" applyBorder="1" applyAlignment="1">
      <alignment horizontal="right" vertical="center"/>
    </xf>
    <xf numFmtId="0" fontId="9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3" fontId="99" fillId="0" borderId="0" xfId="0" applyNumberFormat="1" applyFont="1" applyAlignment="1">
      <alignment vertical="center"/>
    </xf>
    <xf numFmtId="3" fontId="97" fillId="0" borderId="0" xfId="0" applyNumberFormat="1" applyFont="1" applyAlignment="1">
      <alignment horizontal="center" vertical="center"/>
    </xf>
    <xf numFmtId="3" fontId="97" fillId="0" borderId="0" xfId="0" applyNumberFormat="1" applyFont="1" applyAlignment="1">
      <alignment vertical="center"/>
    </xf>
    <xf numFmtId="3" fontId="99" fillId="0" borderId="88" xfId="0" applyNumberFormat="1" applyFont="1" applyBorder="1" applyAlignment="1">
      <alignment horizontal="right" vertical="center"/>
    </xf>
    <xf numFmtId="3" fontId="98" fillId="0" borderId="50" xfId="0" applyNumberFormat="1" applyFont="1" applyBorder="1" applyAlignment="1">
      <alignment horizontal="center" vertical="center"/>
    </xf>
    <xf numFmtId="3" fontId="98" fillId="0" borderId="50" xfId="0" applyNumberFormat="1" applyFont="1" applyBorder="1" applyAlignment="1">
      <alignment horizontal="center" vertical="center" wrapText="1"/>
    </xf>
    <xf numFmtId="3" fontId="98" fillId="0" borderId="92" xfId="0" applyNumberFormat="1" applyFont="1" applyBorder="1" applyAlignment="1">
      <alignment horizontal="center" vertical="center" wrapText="1"/>
    </xf>
    <xf numFmtId="3" fontId="98" fillId="0" borderId="160" xfId="0" applyNumberFormat="1" applyFont="1" applyBorder="1" applyAlignment="1">
      <alignment horizontal="center" vertical="center"/>
    </xf>
    <xf numFmtId="3" fontId="98" fillId="0" borderId="160" xfId="0" applyNumberFormat="1" applyFont="1" applyBorder="1" applyAlignment="1">
      <alignment horizontal="center" vertical="center" wrapText="1"/>
    </xf>
    <xf numFmtId="3" fontId="98" fillId="0" borderId="161" xfId="0" applyNumberFormat="1" applyFont="1" applyBorder="1" applyAlignment="1">
      <alignment horizontal="center" vertical="center" wrapText="1"/>
    </xf>
    <xf numFmtId="3" fontId="98" fillId="0" borderId="162" xfId="0" applyNumberFormat="1" applyFont="1" applyBorder="1" applyAlignment="1">
      <alignment horizontal="center" vertical="center" wrapText="1"/>
    </xf>
    <xf numFmtId="3" fontId="98" fillId="0" borderId="163" xfId="0" applyNumberFormat="1" applyFont="1" applyBorder="1" applyAlignment="1">
      <alignment horizontal="center" vertical="center" wrapText="1"/>
    </xf>
    <xf numFmtId="3" fontId="98" fillId="0" borderId="164" xfId="0" applyNumberFormat="1" applyFont="1" applyBorder="1" applyAlignment="1">
      <alignment horizontal="center" vertical="center"/>
    </xf>
    <xf numFmtId="3" fontId="99" fillId="0" borderId="165" xfId="0" applyNumberFormat="1" applyFont="1" applyBorder="1" applyAlignment="1">
      <alignment horizontal="center" vertical="center"/>
    </xf>
    <xf numFmtId="3" fontId="99" fillId="0" borderId="166" xfId="0" applyNumberFormat="1" applyFont="1" applyBorder="1" applyAlignment="1">
      <alignment horizontal="center" vertical="center"/>
    </xf>
    <xf numFmtId="3" fontId="99" fillId="0" borderId="167" xfId="0" applyNumberFormat="1" applyFont="1" applyBorder="1" applyAlignment="1">
      <alignment horizontal="center" vertical="center"/>
    </xf>
    <xf numFmtId="3" fontId="99" fillId="0" borderId="0" xfId="0" applyNumberFormat="1" applyFont="1" applyBorder="1" applyAlignment="1">
      <alignment vertical="center"/>
    </xf>
    <xf numFmtId="3" fontId="99" fillId="0" borderId="0" xfId="0" applyNumberFormat="1" applyFont="1" applyBorder="1" applyAlignment="1">
      <alignment horizontal="center" vertical="center"/>
    </xf>
    <xf numFmtId="3" fontId="99" fillId="0" borderId="0" xfId="0" applyNumberFormat="1" applyFont="1" applyBorder="1" applyAlignment="1">
      <alignment horizontal="right" vertical="center"/>
    </xf>
    <xf numFmtId="3" fontId="100" fillId="0" borderId="0" xfId="0" applyNumberFormat="1" applyFont="1" applyBorder="1" applyAlignment="1">
      <alignment vertical="center"/>
    </xf>
    <xf numFmtId="3" fontId="101" fillId="0" borderId="8" xfId="0" applyNumberFormat="1" applyFont="1" applyBorder="1" applyAlignment="1">
      <alignment horizontal="center" vertical="center"/>
    </xf>
    <xf numFmtId="3" fontId="101" fillId="0" borderId="8" xfId="0" applyNumberFormat="1" applyFont="1" applyBorder="1" applyAlignment="1">
      <alignment horizontal="right" vertical="center"/>
    </xf>
    <xf numFmtId="3" fontId="99" fillId="0" borderId="0" xfId="0" applyNumberFormat="1" applyFont="1" applyAlignment="1">
      <alignment vertical="center" wrapText="1"/>
    </xf>
    <xf numFmtId="44" fontId="52" fillId="0" borderId="0" xfId="29" applyFont="1" applyBorder="1" applyAlignment="1">
      <alignment horizontal="justify" vertical="center" wrapText="1"/>
    </xf>
    <xf numFmtId="44" fontId="23" fillId="0" borderId="0" xfId="29" applyFont="1" applyBorder="1" applyAlignment="1">
      <alignment horizontal="justify" vertical="center" wrapText="1"/>
    </xf>
    <xf numFmtId="44" fontId="52" fillId="0" borderId="0" xfId="29" applyFont="1" applyBorder="1" applyAlignment="1">
      <alignment horizontal="justify" vertical="center" wrapText="1"/>
    </xf>
    <xf numFmtId="44" fontId="23" fillId="0" borderId="0" xfId="29" applyFont="1" applyBorder="1" applyAlignment="1">
      <alignment horizontal="justify" vertical="center" wrapText="1"/>
    </xf>
    <xf numFmtId="0" fontId="52" fillId="0" borderId="0" xfId="0" applyFont="1" applyBorder="1" applyAlignment="1">
      <alignment horizontal="left"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justify" vertical="center" wrapText="1"/>
    </xf>
    <xf numFmtId="0" fontId="23" fillId="0" borderId="0" xfId="0" applyFont="1" applyBorder="1" applyAlignment="1">
      <alignment horizontal="justify" vertical="center"/>
    </xf>
    <xf numFmtId="0" fontId="52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164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93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left" vertical="center" wrapText="1"/>
    </xf>
    <xf numFmtId="164" fontId="6" fillId="0" borderId="12" xfId="0" applyNumberFormat="1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60" xfId="0" applyFont="1" applyBorder="1" applyAlignment="1">
      <alignment vertical="center"/>
    </xf>
    <xf numFmtId="0" fontId="6" fillId="0" borderId="21" xfId="0" applyFont="1" applyBorder="1" applyAlignment="1">
      <alignment horizontal="center" vertical="center" wrapText="1"/>
    </xf>
    <xf numFmtId="164" fontId="6" fillId="0" borderId="21" xfId="0" applyNumberFormat="1" applyFont="1" applyBorder="1" applyAlignment="1">
      <alignment horizontal="center" vertical="center" wrapText="1"/>
    </xf>
    <xf numFmtId="169" fontId="6" fillId="0" borderId="21" xfId="0" applyNumberFormat="1" applyFont="1" applyBorder="1" applyAlignment="1">
      <alignment horizontal="center" vertical="center" wrapText="1"/>
    </xf>
    <xf numFmtId="169" fontId="6" fillId="0" borderId="11" xfId="0" applyNumberFormat="1" applyFont="1" applyBorder="1" applyAlignment="1">
      <alignment horizontal="center" vertical="center" wrapText="1"/>
    </xf>
    <xf numFmtId="0" fontId="6" fillId="0" borderId="160" xfId="0" applyFont="1" applyBorder="1" applyAlignment="1">
      <alignment horizontal="center" vertical="center"/>
    </xf>
    <xf numFmtId="0" fontId="102" fillId="0" borderId="168" xfId="0" applyFont="1" applyBorder="1" applyAlignment="1">
      <alignment vertical="center" wrapText="1"/>
    </xf>
    <xf numFmtId="164" fontId="103" fillId="0" borderId="64" xfId="0" applyNumberFormat="1" applyFont="1" applyBorder="1" applyAlignment="1">
      <alignment horizontal="right" vertical="center"/>
    </xf>
    <xf numFmtId="0" fontId="102" fillId="0" borderId="71" xfId="0" applyFont="1" applyBorder="1" applyAlignment="1">
      <alignment horizontal="left" vertical="center" wrapText="1"/>
    </xf>
    <xf numFmtId="164" fontId="16" fillId="0" borderId="64" xfId="0" applyNumberFormat="1" applyFont="1" applyBorder="1" applyAlignment="1">
      <alignment vertical="center"/>
    </xf>
    <xf numFmtId="0" fontId="104" fillId="0" borderId="169" xfId="0" applyFont="1" applyBorder="1" applyAlignment="1">
      <alignment vertical="center" wrapText="1"/>
    </xf>
    <xf numFmtId="164" fontId="104" fillId="0" borderId="0" xfId="0" applyNumberFormat="1" applyFont="1" applyBorder="1" applyAlignment="1">
      <alignment horizontal="right" vertical="center"/>
    </xf>
    <xf numFmtId="169" fontId="104" fillId="0" borderId="0" xfId="0" applyNumberFormat="1" applyFont="1" applyBorder="1" applyAlignment="1">
      <alignment horizontal="right" vertical="center" wrapText="1"/>
    </xf>
    <xf numFmtId="0" fontId="76" fillId="0" borderId="72" xfId="0" applyFont="1" applyBorder="1" applyAlignment="1">
      <alignment horizontal="left" vertical="center" wrapText="1"/>
    </xf>
    <xf numFmtId="164" fontId="76" fillId="0" borderId="0" xfId="0" applyNumberFormat="1" applyFont="1" applyBorder="1" applyAlignment="1">
      <alignment horizontal="right" vertical="center"/>
    </xf>
    <xf numFmtId="169" fontId="76" fillId="0" borderId="0" xfId="0" applyNumberFormat="1" applyFont="1" applyBorder="1" applyAlignment="1">
      <alignment horizontal="right" vertical="center"/>
    </xf>
    <xf numFmtId="0" fontId="76" fillId="0" borderId="72" xfId="0" applyFont="1" applyBorder="1" applyAlignment="1">
      <alignment horizontal="left" vertical="center"/>
    </xf>
    <xf numFmtId="0" fontId="76" fillId="0" borderId="72" xfId="0" applyFont="1" applyBorder="1" applyAlignment="1">
      <alignment vertical="center"/>
    </xf>
    <xf numFmtId="0" fontId="76" fillId="0" borderId="72" xfId="0" applyFont="1" applyBorder="1" applyAlignment="1">
      <alignment vertical="center" wrapText="1"/>
    </xf>
    <xf numFmtId="164" fontId="76" fillId="0" borderId="0" xfId="0" applyNumberFormat="1" applyFont="1" applyBorder="1" applyAlignment="1">
      <alignment vertical="center"/>
    </xf>
    <xf numFmtId="0" fontId="9" fillId="0" borderId="170" xfId="0" applyFont="1" applyBorder="1" applyAlignment="1">
      <alignment vertical="center" wrapText="1"/>
    </xf>
    <xf numFmtId="164" fontId="9" fillId="0" borderId="93" xfId="0" applyNumberFormat="1" applyFont="1" applyBorder="1" applyAlignment="1">
      <alignment horizontal="right" vertical="center"/>
    </xf>
    <xf numFmtId="0" fontId="76" fillId="0" borderId="171" xfId="0" applyFont="1" applyBorder="1" applyAlignment="1">
      <alignment vertical="center"/>
    </xf>
    <xf numFmtId="164" fontId="76" fillId="0" borderId="93" xfId="0" applyNumberFormat="1" applyFont="1" applyBorder="1" applyAlignment="1">
      <alignment vertical="center"/>
    </xf>
    <xf numFmtId="0" fontId="105" fillId="0" borderId="136" xfId="0" applyFont="1" applyBorder="1" applyAlignment="1">
      <alignment horizontal="center" vertical="center" wrapText="1"/>
    </xf>
    <xf numFmtId="164" fontId="105" fillId="0" borderId="136" xfId="0" applyNumberFormat="1" applyFont="1" applyBorder="1" applyAlignment="1">
      <alignment horizontal="right" vertical="center" wrapText="1"/>
    </xf>
    <xf numFmtId="0" fontId="15" fillId="0" borderId="136" xfId="0" applyFont="1" applyBorder="1" applyAlignment="1">
      <alignment horizontal="center" vertical="center" wrapText="1"/>
    </xf>
    <xf numFmtId="164" fontId="15" fillId="0" borderId="146" xfId="0" applyNumberFormat="1" applyFont="1" applyBorder="1" applyAlignment="1">
      <alignment vertical="center"/>
    </xf>
    <xf numFmtId="164" fontId="15" fillId="0" borderId="170" xfId="0" applyNumberFormat="1" applyFont="1" applyBorder="1" applyAlignment="1">
      <alignment vertical="center"/>
    </xf>
    <xf numFmtId="0" fontId="105" fillId="0" borderId="0" xfId="0" applyFont="1" applyBorder="1" applyAlignment="1">
      <alignment horizontal="center" vertical="center" wrapText="1"/>
    </xf>
    <xf numFmtId="164" fontId="105" fillId="0" borderId="0" xfId="0" applyNumberFormat="1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  <xf numFmtId="164" fontId="15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left" vertical="top"/>
    </xf>
    <xf numFmtId="164" fontId="104" fillId="0" borderId="0" xfId="0" applyNumberFormat="1" applyFont="1" applyBorder="1" applyAlignment="1">
      <alignment horizontal="right" vertical="center" wrapText="1"/>
    </xf>
    <xf numFmtId="0" fontId="15" fillId="0" borderId="170" xfId="0" applyFont="1" applyBorder="1" applyAlignment="1">
      <alignment vertical="center" wrapText="1"/>
    </xf>
    <xf numFmtId="164" fontId="15" fillId="0" borderId="93" xfId="0" applyNumberFormat="1" applyFont="1" applyBorder="1" applyAlignment="1">
      <alignment horizontal="right" vertical="center" wrapText="1"/>
    </xf>
    <xf numFmtId="169" fontId="15" fillId="0" borderId="93" xfId="0" applyNumberFormat="1" applyFont="1" applyBorder="1" applyAlignment="1">
      <alignment horizontal="right" vertical="center" wrapText="1"/>
    </xf>
    <xf numFmtId="0" fontId="6" fillId="0" borderId="171" xfId="0" applyFont="1" applyBorder="1" applyAlignment="1">
      <alignment horizontal="left" vertical="center" wrapText="1"/>
    </xf>
    <xf numFmtId="164" fontId="6" fillId="0" borderId="93" xfId="0" applyNumberFormat="1" applyFont="1" applyBorder="1" applyAlignment="1">
      <alignment horizontal="left" vertical="center" wrapText="1"/>
    </xf>
    <xf numFmtId="0" fontId="104" fillId="0" borderId="160" xfId="0" applyFont="1" applyBorder="1" applyAlignment="1">
      <alignment vertical="center" wrapText="1"/>
    </xf>
    <xf numFmtId="0" fontId="99" fillId="0" borderId="0" xfId="27" applyFont="1" applyBorder="1" applyAlignment="1">
      <alignment vertical="center"/>
      <protection/>
    </xf>
    <xf numFmtId="0" fontId="106" fillId="0" borderId="0" xfId="27" applyFont="1" applyBorder="1" applyAlignment="1">
      <alignment horizontal="right" vertical="center"/>
      <protection/>
    </xf>
    <xf numFmtId="0" fontId="99" fillId="0" borderId="0" xfId="27" applyFont="1" applyBorder="1" applyAlignment="1">
      <alignment horizontal="center" vertical="center"/>
      <protection/>
    </xf>
    <xf numFmtId="0" fontId="106" fillId="0" borderId="0" xfId="27" applyFont="1" applyBorder="1" applyAlignment="1">
      <alignment vertical="center"/>
      <protection/>
    </xf>
    <xf numFmtId="0" fontId="83" fillId="0" borderId="0" xfId="27" applyFont="1" applyAlignment="1">
      <alignment horizontal="center" vertical="center"/>
      <protection/>
    </xf>
    <xf numFmtId="0" fontId="99" fillId="0" borderId="0" xfId="27" applyFont="1" applyBorder="1" applyAlignment="1">
      <alignment horizontal="right" vertical="center"/>
      <protection/>
    </xf>
    <xf numFmtId="0" fontId="52" fillId="0" borderId="135" xfId="27" applyFont="1" applyBorder="1" applyAlignment="1">
      <alignment horizontal="center" vertical="center"/>
      <protection/>
    </xf>
    <xf numFmtId="0" fontId="52" fillId="0" borderId="154" xfId="27" applyFont="1" applyBorder="1" applyAlignment="1">
      <alignment horizontal="center" vertical="center"/>
      <protection/>
    </xf>
    <xf numFmtId="0" fontId="52" fillId="0" borderId="155" xfId="27" applyFont="1" applyBorder="1" applyAlignment="1">
      <alignment horizontal="center" vertical="center"/>
      <protection/>
    </xf>
    <xf numFmtId="0" fontId="52" fillId="0" borderId="156" xfId="27" applyFont="1" applyBorder="1" applyAlignment="1">
      <alignment horizontal="center" vertical="center"/>
      <protection/>
    </xf>
    <xf numFmtId="0" fontId="52" fillId="0" borderId="135" xfId="27" applyFont="1" applyBorder="1" applyAlignment="1">
      <alignment horizontal="center" vertical="center" wrapText="1"/>
      <protection/>
    </xf>
    <xf numFmtId="0" fontId="52" fillId="0" borderId="172" xfId="27" applyFont="1" applyBorder="1" applyAlignment="1">
      <alignment horizontal="center" vertical="center" wrapText="1"/>
      <protection/>
    </xf>
    <xf numFmtId="0" fontId="52" fillId="0" borderId="136" xfId="27" applyFont="1" applyBorder="1" applyAlignment="1">
      <alignment horizontal="center" vertical="center"/>
      <protection/>
    </xf>
    <xf numFmtId="0" fontId="107" fillId="0" borderId="125" xfId="27" applyFont="1" applyBorder="1" applyAlignment="1">
      <alignment horizontal="center" vertical="center" wrapText="1"/>
      <protection/>
    </xf>
    <xf numFmtId="0" fontId="107" fillId="0" borderId="126" xfId="27" applyFont="1" applyBorder="1" applyAlignment="1">
      <alignment horizontal="center" vertical="center" wrapText="1"/>
      <protection/>
    </xf>
    <xf numFmtId="0" fontId="108" fillId="0" borderId="173" xfId="27" applyFont="1" applyBorder="1" applyAlignment="1">
      <alignment horizontal="center" vertical="center"/>
      <protection/>
    </xf>
    <xf numFmtId="0" fontId="52" fillId="0" borderId="136" xfId="27" applyFont="1" applyBorder="1" applyAlignment="1">
      <alignment horizontal="center" vertical="center" wrapText="1"/>
      <protection/>
    </xf>
    <xf numFmtId="0" fontId="52" fillId="0" borderId="174" xfId="27" applyFont="1" applyBorder="1" applyAlignment="1">
      <alignment horizontal="center" vertical="center" wrapText="1"/>
      <protection/>
    </xf>
    <xf numFmtId="0" fontId="109" fillId="0" borderId="0" xfId="27" applyFont="1" applyBorder="1" applyAlignment="1">
      <alignment vertical="center"/>
      <protection/>
    </xf>
    <xf numFmtId="0" fontId="98" fillId="0" borderId="0" xfId="27" applyFont="1" applyBorder="1" applyAlignment="1">
      <alignment vertical="center"/>
      <protection/>
    </xf>
    <xf numFmtId="0" fontId="110" fillId="0" borderId="0" xfId="27" applyFont="1" applyBorder="1" applyAlignment="1">
      <alignment vertical="center"/>
      <protection/>
    </xf>
    <xf numFmtId="3" fontId="101" fillId="0" borderId="0" xfId="27" applyNumberFormat="1" applyFont="1" applyBorder="1" applyAlignment="1">
      <alignment vertical="center"/>
      <protection/>
    </xf>
    <xf numFmtId="0" fontId="101" fillId="0" borderId="0" xfId="27" applyFont="1" applyBorder="1" applyAlignment="1">
      <alignment vertical="center"/>
      <protection/>
    </xf>
    <xf numFmtId="3" fontId="111" fillId="0" borderId="0" xfId="27" applyNumberFormat="1" applyFont="1" applyBorder="1" applyAlignment="1">
      <alignment vertical="center"/>
      <protection/>
    </xf>
    <xf numFmtId="0" fontId="99" fillId="0" borderId="0" xfId="27" applyFont="1" applyBorder="1" applyAlignment="1">
      <alignment vertical="center" wrapText="1"/>
      <protection/>
    </xf>
    <xf numFmtId="0" fontId="101" fillId="0" borderId="0" xfId="27" applyFont="1" applyBorder="1" applyAlignment="1">
      <alignment vertical="center" wrapText="1"/>
      <protection/>
    </xf>
    <xf numFmtId="3" fontId="106" fillId="0" borderId="0" xfId="27" applyNumberFormat="1" applyFont="1" applyBorder="1" applyAlignment="1">
      <alignment vertical="center"/>
      <protection/>
    </xf>
    <xf numFmtId="3" fontId="109" fillId="0" borderId="0" xfId="27" applyNumberFormat="1" applyFont="1" applyBorder="1" applyAlignment="1">
      <alignment vertical="center"/>
      <protection/>
    </xf>
    <xf numFmtId="0" fontId="98" fillId="0" borderId="8" xfId="27" applyFont="1" applyBorder="1" applyAlignment="1">
      <alignment horizontal="center" vertical="center"/>
      <protection/>
    </xf>
    <xf numFmtId="3" fontId="101" fillId="0" borderId="8" xfId="27" applyNumberFormat="1" applyFont="1" applyBorder="1" applyAlignment="1">
      <alignment vertical="center"/>
      <protection/>
    </xf>
    <xf numFmtId="3" fontId="99" fillId="0" borderId="0" xfId="27" applyNumberFormat="1" applyFont="1" applyBorder="1" applyAlignment="1">
      <alignment vertical="center"/>
      <protection/>
    </xf>
    <xf numFmtId="0" fontId="98" fillId="0" borderId="8" xfId="27" applyFont="1" applyBorder="1" applyAlignment="1">
      <alignment horizontal="center" vertical="center" shrinkToFit="1"/>
      <protection/>
    </xf>
    <xf numFmtId="3" fontId="101" fillId="0" borderId="7" xfId="27" applyNumberFormat="1" applyFont="1" applyBorder="1" applyAlignment="1">
      <alignment vertical="center"/>
      <protection/>
    </xf>
    <xf numFmtId="3" fontId="109" fillId="0" borderId="8" xfId="27" applyNumberFormat="1" applyFont="1" applyBorder="1" applyAlignment="1">
      <alignment vertical="center"/>
      <protection/>
    </xf>
    <xf numFmtId="0" fontId="98" fillId="0" borderId="0" xfId="27" applyFont="1" applyBorder="1" applyAlignment="1">
      <alignment vertical="center"/>
      <protection/>
    </xf>
    <xf numFmtId="0" fontId="81" fillId="0" borderId="0" xfId="26" applyAlignment="1">
      <alignment vertical="center"/>
      <protection/>
    </xf>
    <xf numFmtId="0" fontId="111" fillId="0" borderId="0" xfId="27" applyFont="1" applyBorder="1" applyAlignment="1">
      <alignment vertical="center"/>
      <protection/>
    </xf>
    <xf numFmtId="0" fontId="99" fillId="0" borderId="0" xfId="27" applyFont="1" applyBorder="1" applyAlignment="1">
      <alignment vertical="center" wrapText="1" shrinkToFit="1"/>
      <protection/>
    </xf>
    <xf numFmtId="0" fontId="109" fillId="0" borderId="0" xfId="27" applyFont="1" applyBorder="1" applyAlignment="1">
      <alignment vertical="center" shrinkToFit="1"/>
      <protection/>
    </xf>
    <xf numFmtId="0" fontId="99" fillId="0" borderId="0" xfId="19">
      <alignment/>
      <protection/>
    </xf>
    <xf numFmtId="0" fontId="99" fillId="0" borderId="0" xfId="19" applyFill="1">
      <alignment/>
      <protection/>
    </xf>
    <xf numFmtId="0" fontId="99" fillId="0" borderId="0" xfId="19" applyAlignment="1">
      <alignment horizontal="right"/>
      <protection/>
    </xf>
    <xf numFmtId="0" fontId="98" fillId="0" borderId="0" xfId="19" applyFont="1" applyAlignment="1">
      <alignment horizontal="center"/>
      <protection/>
    </xf>
    <xf numFmtId="0" fontId="99" fillId="0" borderId="0" xfId="19" applyAlignment="1">
      <alignment horizontal="center"/>
      <protection/>
    </xf>
    <xf numFmtId="0" fontId="99" fillId="0" borderId="0" xfId="19" applyFill="1" applyAlignment="1">
      <alignment horizontal="center"/>
      <protection/>
    </xf>
    <xf numFmtId="0" fontId="99" fillId="0" borderId="88" xfId="19" applyBorder="1" applyAlignment="1">
      <alignment horizontal="right"/>
      <protection/>
    </xf>
    <xf numFmtId="0" fontId="101" fillId="0" borderId="8" xfId="19" applyFont="1" applyBorder="1" applyAlignment="1">
      <alignment horizontal="center" vertical="center"/>
      <protection/>
    </xf>
    <xf numFmtId="0" fontId="101" fillId="0" borderId="6" xfId="19" applyFont="1" applyBorder="1" applyAlignment="1">
      <alignment horizontal="center" vertical="center"/>
      <protection/>
    </xf>
    <xf numFmtId="0" fontId="101" fillId="0" borderId="89" xfId="19" applyFont="1" applyBorder="1" applyAlignment="1">
      <alignment horizontal="center" vertical="center"/>
      <protection/>
    </xf>
    <xf numFmtId="0" fontId="99" fillId="0" borderId="160" xfId="19" applyBorder="1">
      <alignment/>
      <protection/>
    </xf>
    <xf numFmtId="3" fontId="99" fillId="0" borderId="1" xfId="19" applyNumberFormat="1" applyFill="1" applyBorder="1">
      <alignment/>
      <protection/>
    </xf>
    <xf numFmtId="3" fontId="99" fillId="0" borderId="0" xfId="19" applyNumberFormat="1" applyBorder="1">
      <alignment/>
      <protection/>
    </xf>
    <xf numFmtId="3" fontId="99" fillId="0" borderId="161" xfId="19" applyNumberFormat="1" applyBorder="1">
      <alignment/>
      <protection/>
    </xf>
    <xf numFmtId="0" fontId="106" fillId="0" borderId="160" xfId="19" applyFont="1" applyBorder="1">
      <alignment/>
      <protection/>
    </xf>
    <xf numFmtId="3" fontId="99" fillId="0" borderId="1" xfId="19" applyNumberFormat="1" applyFont="1" applyFill="1" applyBorder="1">
      <alignment/>
      <protection/>
    </xf>
    <xf numFmtId="3" fontId="106" fillId="0" borderId="0" xfId="19" applyNumberFormat="1" applyFont="1" applyBorder="1">
      <alignment/>
      <protection/>
    </xf>
    <xf numFmtId="3" fontId="106" fillId="0" borderId="161" xfId="19" applyNumberFormat="1" applyFont="1" applyBorder="1">
      <alignment/>
      <protection/>
    </xf>
    <xf numFmtId="0" fontId="109" fillId="0" borderId="160" xfId="19" applyFont="1" applyBorder="1">
      <alignment/>
      <protection/>
    </xf>
    <xf numFmtId="0" fontId="99" fillId="0" borderId="160" xfId="19" applyFont="1" applyBorder="1">
      <alignment/>
      <protection/>
    </xf>
    <xf numFmtId="0" fontId="99" fillId="0" borderId="160" xfId="19" applyBorder="1" applyAlignment="1">
      <alignment horizontal="center"/>
      <protection/>
    </xf>
    <xf numFmtId="0" fontId="99" fillId="0" borderId="160" xfId="19" applyFont="1" applyBorder="1" applyAlignment="1">
      <alignment horizontal="center"/>
      <protection/>
    </xf>
    <xf numFmtId="0" fontId="106" fillId="0" borderId="160" xfId="19" applyFont="1" applyBorder="1" applyAlignment="1">
      <alignment horizontal="left"/>
      <protection/>
    </xf>
    <xf numFmtId="0" fontId="106" fillId="0" borderId="159" xfId="19" applyFont="1" applyBorder="1">
      <alignment/>
      <protection/>
    </xf>
    <xf numFmtId="0" fontId="109" fillId="0" borderId="160" xfId="19" applyFont="1" applyBorder="1" applyAlignment="1">
      <alignment horizontal="left" vertical="center" wrapText="1"/>
      <protection/>
    </xf>
    <xf numFmtId="0" fontId="109" fillId="0" borderId="159" xfId="19" applyFont="1" applyBorder="1" applyAlignment="1">
      <alignment horizontal="left" vertical="center" wrapText="1"/>
      <protection/>
    </xf>
    <xf numFmtId="0" fontId="99" fillId="0" borderId="161" xfId="19" applyBorder="1">
      <alignment/>
      <protection/>
    </xf>
    <xf numFmtId="0" fontId="99" fillId="0" borderId="1" xfId="19" applyFill="1" applyBorder="1">
      <alignment/>
      <protection/>
    </xf>
    <xf numFmtId="0" fontId="99" fillId="0" borderId="0" xfId="19" applyBorder="1">
      <alignment/>
      <protection/>
    </xf>
    <xf numFmtId="3" fontId="106" fillId="0" borderId="175" xfId="19" applyNumberFormat="1" applyFont="1" applyBorder="1">
      <alignment/>
      <protection/>
    </xf>
    <xf numFmtId="3" fontId="106" fillId="0" borderId="17" xfId="19" applyNumberFormat="1" applyFont="1" applyFill="1" applyBorder="1">
      <alignment/>
      <protection/>
    </xf>
    <xf numFmtId="3" fontId="106" fillId="0" borderId="176" xfId="19" applyNumberFormat="1" applyFont="1" applyBorder="1">
      <alignment/>
      <protection/>
    </xf>
    <xf numFmtId="3" fontId="106" fillId="0" borderId="17" xfId="19" applyNumberFormat="1" applyFont="1" applyBorder="1">
      <alignment/>
      <protection/>
    </xf>
    <xf numFmtId="0" fontId="99" fillId="0" borderId="1" xfId="19" applyFont="1" applyFill="1" applyBorder="1">
      <alignment/>
      <protection/>
    </xf>
    <xf numFmtId="0" fontId="99" fillId="0" borderId="159" xfId="19" applyBorder="1">
      <alignment/>
      <protection/>
    </xf>
    <xf numFmtId="0" fontId="99" fillId="0" borderId="159" xfId="19" applyBorder="1" applyAlignment="1">
      <alignment horizontal="center"/>
      <protection/>
    </xf>
    <xf numFmtId="0" fontId="109" fillId="0" borderId="159" xfId="19" applyFont="1" applyBorder="1">
      <alignment/>
      <protection/>
    </xf>
    <xf numFmtId="0" fontId="99" fillId="0" borderId="0" xfId="19" applyBorder="1" applyAlignment="1">
      <alignment horizontal="center"/>
      <protection/>
    </xf>
    <xf numFmtId="0" fontId="109" fillId="0" borderId="160" xfId="19" applyFont="1" applyFill="1" applyBorder="1">
      <alignment/>
      <protection/>
    </xf>
    <xf numFmtId="0" fontId="109" fillId="0" borderId="159" xfId="19" applyFont="1" applyFill="1" applyBorder="1">
      <alignment/>
      <protection/>
    </xf>
    <xf numFmtId="0" fontId="109" fillId="0" borderId="160" xfId="19" applyFont="1" applyBorder="1" applyAlignment="1">
      <alignment horizontal="left"/>
      <protection/>
    </xf>
    <xf numFmtId="0" fontId="109" fillId="0" borderId="159" xfId="19" applyFont="1" applyBorder="1" applyAlignment="1">
      <alignment horizontal="left"/>
      <protection/>
    </xf>
    <xf numFmtId="0" fontId="99" fillId="0" borderId="160" xfId="19" applyBorder="1" applyAlignment="1">
      <alignment horizontal="left"/>
      <protection/>
    </xf>
    <xf numFmtId="0" fontId="109" fillId="0" borderId="160" xfId="19" applyFont="1" applyBorder="1" applyAlignment="1">
      <alignment horizontal="left" wrapText="1"/>
      <protection/>
    </xf>
    <xf numFmtId="0" fontId="109" fillId="0" borderId="159" xfId="19" applyFont="1" applyBorder="1" applyAlignment="1">
      <alignment horizontal="left" wrapText="1"/>
      <protection/>
    </xf>
    <xf numFmtId="0" fontId="99" fillId="0" borderId="8" xfId="19" applyBorder="1" applyAlignment="1">
      <alignment horizontal="center"/>
      <protection/>
    </xf>
    <xf numFmtId="3" fontId="101" fillId="0" borderId="6" xfId="19" applyNumberFormat="1" applyFont="1" applyFill="1" applyBorder="1">
      <alignment/>
      <protection/>
    </xf>
    <xf numFmtId="3" fontId="101" fillId="0" borderId="7" xfId="19" applyNumberFormat="1" applyFont="1" applyBorder="1">
      <alignment/>
      <protection/>
    </xf>
    <xf numFmtId="3" fontId="101" fillId="0" borderId="89" xfId="19" applyNumberFormat="1" applyFont="1" applyBorder="1">
      <alignment/>
      <protection/>
    </xf>
    <xf numFmtId="0" fontId="6" fillId="0" borderId="0" xfId="28" applyFont="1" applyAlignment="1">
      <alignment vertical="center"/>
      <protection/>
    </xf>
    <xf numFmtId="0" fontId="114" fillId="0" borderId="0" xfId="28" applyFont="1" applyAlignment="1">
      <alignment horizontal="left" vertical="center"/>
      <protection/>
    </xf>
    <xf numFmtId="165" fontId="114" fillId="0" borderId="0" xfId="28" applyNumberFormat="1" applyFont="1" applyAlignment="1">
      <alignment vertical="center"/>
      <protection/>
    </xf>
    <xf numFmtId="165" fontId="6" fillId="0" borderId="0" xfId="28" applyNumberFormat="1" applyFont="1" applyAlignment="1">
      <alignment horizontal="right" vertical="center"/>
      <protection/>
    </xf>
    <xf numFmtId="0" fontId="114" fillId="0" borderId="0" xfId="28" applyFont="1" applyAlignment="1">
      <alignment vertical="center"/>
      <protection/>
    </xf>
    <xf numFmtId="165" fontId="6" fillId="0" borderId="0" xfId="28" applyNumberFormat="1" applyFont="1" applyAlignment="1">
      <alignment vertical="center"/>
      <protection/>
    </xf>
    <xf numFmtId="165" fontId="6" fillId="0" borderId="0" xfId="28" applyNumberFormat="1" applyFont="1" applyAlignment="1">
      <alignment horizontal="right" vertical="center"/>
      <protection/>
    </xf>
    <xf numFmtId="0" fontId="6" fillId="0" borderId="0" xfId="28" applyFont="1" applyAlignment="1">
      <alignment horizontal="center" vertical="center"/>
      <protection/>
    </xf>
    <xf numFmtId="0" fontId="61" fillId="0" borderId="135" xfId="28" applyFont="1" applyBorder="1" applyAlignment="1">
      <alignment horizontal="center" vertical="center" wrapText="1"/>
      <protection/>
    </xf>
    <xf numFmtId="0" fontId="61" fillId="0" borderId="135" xfId="28" applyFont="1" applyBorder="1" applyAlignment="1">
      <alignment horizontal="center" vertical="center"/>
      <protection/>
    </xf>
    <xf numFmtId="165" fontId="61" fillId="0" borderId="135" xfId="28" applyNumberFormat="1" applyFont="1" applyBorder="1" applyAlignment="1">
      <alignment horizontal="center" vertical="center" wrapText="1"/>
      <protection/>
    </xf>
    <xf numFmtId="165" fontId="61" fillId="0" borderId="6" xfId="28" applyNumberFormat="1" applyFont="1" applyBorder="1" applyAlignment="1">
      <alignment horizontal="center" vertical="center"/>
      <protection/>
    </xf>
    <xf numFmtId="165" fontId="61" fillId="0" borderId="7" xfId="28" applyNumberFormat="1" applyFont="1" applyBorder="1" applyAlignment="1">
      <alignment horizontal="center" vertical="center"/>
      <protection/>
    </xf>
    <xf numFmtId="165" fontId="61" fillId="0" borderId="89" xfId="28" applyNumberFormat="1" applyFont="1" applyBorder="1" applyAlignment="1">
      <alignment horizontal="center" vertical="center"/>
      <protection/>
    </xf>
    <xf numFmtId="0" fontId="85" fillId="0" borderId="0" xfId="28" applyFont="1" applyAlignment="1">
      <alignment vertical="center"/>
      <protection/>
    </xf>
    <xf numFmtId="0" fontId="61" fillId="0" borderId="136" xfId="28" applyFont="1" applyBorder="1" applyAlignment="1">
      <alignment horizontal="center" vertical="center" wrapText="1"/>
      <protection/>
    </xf>
    <xf numFmtId="0" fontId="61" fillId="0" borderId="136" xfId="28" applyFont="1" applyBorder="1" applyAlignment="1">
      <alignment horizontal="center" vertical="center"/>
      <protection/>
    </xf>
    <xf numFmtId="165" fontId="61" fillId="0" borderId="136" xfId="28" applyNumberFormat="1" applyFont="1" applyBorder="1" applyAlignment="1">
      <alignment horizontal="center" vertical="center" wrapText="1"/>
      <protection/>
    </xf>
    <xf numFmtId="165" fontId="61" fillId="0" borderId="8" xfId="28" applyNumberFormat="1" applyFont="1" applyBorder="1" applyAlignment="1">
      <alignment horizontal="center" vertical="center" wrapText="1"/>
      <protection/>
    </xf>
    <xf numFmtId="0" fontId="84" fillId="0" borderId="0" xfId="28" applyFont="1" applyAlignment="1">
      <alignment vertical="center"/>
      <protection/>
    </xf>
    <xf numFmtId="0" fontId="6" fillId="0" borderId="0" xfId="28" applyFont="1" applyAlignment="1">
      <alignment horizontal="center" vertical="center" wrapText="1"/>
      <protection/>
    </xf>
    <xf numFmtId="165" fontId="6" fillId="0" borderId="0" xfId="28" applyNumberFormat="1" applyFont="1" applyAlignment="1">
      <alignment horizontal="center" vertical="center" wrapText="1"/>
      <protection/>
    </xf>
    <xf numFmtId="0" fontId="6" fillId="0" borderId="0" xfId="28" applyFont="1" applyBorder="1" applyAlignment="1">
      <alignment horizontal="center" vertical="center"/>
      <protection/>
    </xf>
    <xf numFmtId="0" fontId="6" fillId="0" borderId="0" xfId="22" applyFont="1" applyBorder="1" applyAlignment="1">
      <alignment vertical="center"/>
      <protection/>
    </xf>
    <xf numFmtId="3" fontId="6" fillId="0" borderId="0" xfId="28" applyNumberFormat="1" applyFont="1" applyBorder="1" applyAlignment="1">
      <alignment horizontal="right" vertical="center"/>
      <protection/>
    </xf>
    <xf numFmtId="0" fontId="6" fillId="0" borderId="0" xfId="28" applyFont="1" applyBorder="1" applyAlignment="1">
      <alignment vertical="center"/>
      <protection/>
    </xf>
    <xf numFmtId="0" fontId="6" fillId="0" borderId="0" xfId="22" applyFont="1" applyBorder="1" applyAlignment="1">
      <alignment horizontal="left" vertical="center" wrapText="1"/>
      <protection/>
    </xf>
    <xf numFmtId="3" fontId="6" fillId="0" borderId="0" xfId="28" applyNumberFormat="1" applyFont="1" applyBorder="1" applyAlignment="1">
      <alignment vertical="center"/>
      <protection/>
    </xf>
    <xf numFmtId="0" fontId="6" fillId="0" borderId="17" xfId="28" applyFont="1" applyBorder="1" applyAlignment="1">
      <alignment horizontal="center" vertical="center"/>
      <protection/>
    </xf>
    <xf numFmtId="0" fontId="61" fillId="0" borderId="19" xfId="28" applyFont="1" applyBorder="1" applyAlignment="1">
      <alignment horizontal="center" vertical="center"/>
      <protection/>
    </xf>
    <xf numFmtId="165" fontId="61" fillId="0" borderId="20" xfId="28" applyNumberFormat="1" applyFont="1" applyBorder="1" applyAlignment="1">
      <alignment vertical="center"/>
      <protection/>
    </xf>
    <xf numFmtId="3" fontId="61" fillId="0" borderId="20" xfId="28" applyNumberFormat="1" applyFont="1" applyBorder="1" applyAlignment="1">
      <alignment horizontal="right" vertical="center"/>
      <protection/>
    </xf>
    <xf numFmtId="165" fontId="6" fillId="0" borderId="0" xfId="28" applyNumberFormat="1" applyFont="1" applyBorder="1" applyAlignment="1">
      <alignment vertical="center"/>
      <protection/>
    </xf>
    <xf numFmtId="0" fontId="6" fillId="0" borderId="6" xfId="28" applyFont="1" applyBorder="1" applyAlignment="1">
      <alignment horizontal="center" vertical="center"/>
      <protection/>
    </xf>
    <xf numFmtId="0" fontId="61" fillId="0" borderId="89" xfId="28" applyFont="1" applyBorder="1" applyAlignment="1">
      <alignment horizontal="center" vertical="center"/>
      <protection/>
    </xf>
    <xf numFmtId="165" fontId="61" fillId="0" borderId="8" xfId="28" applyNumberFormat="1" applyFont="1" applyBorder="1" applyAlignment="1">
      <alignment vertical="center"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65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 horizontal="right"/>
    </xf>
    <xf numFmtId="0" fontId="85" fillId="0" borderId="0" xfId="0" applyFont="1" applyFill="1" applyAlignment="1">
      <alignment/>
    </xf>
    <xf numFmtId="165" fontId="6" fillId="0" borderId="0" xfId="0" applyNumberFormat="1" applyFont="1" applyFill="1" applyAlignment="1">
      <alignment horizontal="right"/>
    </xf>
    <xf numFmtId="0" fontId="6" fillId="0" borderId="20" xfId="0" applyFont="1" applyFill="1" applyBorder="1" applyAlignment="1">
      <alignment horizontal="center" vertical="center" wrapText="1"/>
    </xf>
    <xf numFmtId="165" fontId="6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 quotePrefix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0" fontId="6" fillId="0" borderId="6" xfId="0" applyFont="1" applyFill="1" applyBorder="1" applyAlignment="1">
      <alignment vertical="center"/>
    </xf>
    <xf numFmtId="0" fontId="61" fillId="0" borderId="7" xfId="0" applyFont="1" applyFill="1" applyBorder="1" applyAlignment="1">
      <alignment horizontal="center" vertical="center"/>
    </xf>
    <xf numFmtId="180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horizontal="justify" vertical="center"/>
    </xf>
    <xf numFmtId="180" fontId="19" fillId="0" borderId="0" xfId="0" applyNumberFormat="1" applyFont="1" applyFill="1" applyAlignment="1">
      <alignment horizontal="right"/>
    </xf>
    <xf numFmtId="0" fontId="47" fillId="0" borderId="6" xfId="0" applyFont="1" applyFill="1" applyBorder="1" applyAlignment="1">
      <alignment horizontal="center" vertical="center" wrapText="1"/>
    </xf>
    <xf numFmtId="0" fontId="47" fillId="0" borderId="89" xfId="0" applyFont="1" applyFill="1" applyBorder="1" applyAlignment="1">
      <alignment horizontal="center" vertical="center" wrapText="1"/>
    </xf>
    <xf numFmtId="180" fontId="47" fillId="0" borderId="8" xfId="0" applyNumberFormat="1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77" xfId="0" applyFont="1" applyFill="1" applyBorder="1" applyAlignment="1">
      <alignment horizontal="center" vertical="center" wrapText="1"/>
    </xf>
    <xf numFmtId="0" fontId="19" fillId="0" borderId="178" xfId="0" applyFont="1" applyFill="1" applyBorder="1" applyAlignment="1">
      <alignment horizontal="center" vertical="center" wrapText="1"/>
    </xf>
    <xf numFmtId="180" fontId="19" fillId="0" borderId="20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Alignment="1" quotePrefix="1">
      <alignment horizontal="center" vertical="center"/>
    </xf>
    <xf numFmtId="0" fontId="47" fillId="0" borderId="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3" fontId="19" fillId="0" borderId="0" xfId="0" applyNumberFormat="1" applyFont="1" applyFill="1" applyAlignment="1">
      <alignment vertical="center"/>
    </xf>
    <xf numFmtId="0" fontId="47" fillId="0" borderId="20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left" vertical="center"/>
    </xf>
    <xf numFmtId="0" fontId="47" fillId="0" borderId="19" xfId="0" applyFont="1" applyFill="1" applyBorder="1" applyAlignment="1">
      <alignment horizontal="left" vertical="center"/>
    </xf>
    <xf numFmtId="180" fontId="47" fillId="0" borderId="20" xfId="0" applyNumberFormat="1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180" fontId="47" fillId="0" borderId="0" xfId="0" applyNumberFormat="1" applyFont="1" applyFill="1" applyBorder="1" applyAlignment="1">
      <alignment vertical="center"/>
    </xf>
    <xf numFmtId="0" fontId="47" fillId="0" borderId="0" xfId="0" applyNumberFormat="1" applyFont="1" applyFill="1" applyAlignment="1" quotePrefix="1">
      <alignment horizontal="right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/>
    </xf>
    <xf numFmtId="180" fontId="19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180" fontId="19" fillId="0" borderId="0" xfId="0" applyNumberFormat="1" applyFont="1" applyFill="1" applyBorder="1" applyAlignment="1">
      <alignment vertical="center"/>
    </xf>
    <xf numFmtId="0" fontId="115" fillId="0" borderId="17" xfId="0" applyFont="1" applyFill="1" applyBorder="1" applyAlignment="1">
      <alignment horizontal="center" vertical="center"/>
    </xf>
    <xf numFmtId="0" fontId="115" fillId="0" borderId="19" xfId="0" applyFont="1" applyFill="1" applyBorder="1" applyAlignment="1">
      <alignment horizontal="center" vertical="center"/>
    </xf>
    <xf numFmtId="0" fontId="115" fillId="0" borderId="17" xfId="0" applyFont="1" applyFill="1" applyBorder="1" applyAlignment="1">
      <alignment horizontal="left" vertical="center"/>
    </xf>
    <xf numFmtId="0" fontId="115" fillId="0" borderId="19" xfId="0" applyFont="1" applyFill="1" applyBorder="1" applyAlignment="1">
      <alignment horizontal="left" vertical="center"/>
    </xf>
    <xf numFmtId="0" fontId="115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 quotePrefix="1">
      <alignment horizontal="center" vertical="center"/>
    </xf>
    <xf numFmtId="0" fontId="47" fillId="0" borderId="0" xfId="0" applyFont="1" applyFill="1" applyAlignment="1" quotePrefix="1">
      <alignment horizontal="right" vertical="center"/>
    </xf>
    <xf numFmtId="0" fontId="47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47" fillId="0" borderId="17" xfId="0" applyFont="1" applyFill="1" applyBorder="1" applyAlignment="1">
      <alignment horizontal="left" vertical="center"/>
    </xf>
    <xf numFmtId="0" fontId="47" fillId="0" borderId="19" xfId="0" applyFont="1" applyFill="1" applyBorder="1" applyAlignment="1">
      <alignment horizontal="left" vertical="center"/>
    </xf>
    <xf numFmtId="180" fontId="47" fillId="0" borderId="20" xfId="0" applyNumberFormat="1" applyFont="1" applyFill="1" applyBorder="1" applyAlignment="1">
      <alignment vertical="center"/>
    </xf>
    <xf numFmtId="0" fontId="47" fillId="0" borderId="0" xfId="0" applyFont="1" applyFill="1" applyBorder="1" applyAlignment="1">
      <alignment horizontal="left" vertical="center"/>
    </xf>
    <xf numFmtId="180" fontId="47" fillId="0" borderId="0" xfId="0" applyNumberFormat="1" applyFont="1" applyFill="1" applyBorder="1" applyAlignment="1">
      <alignment vertical="center"/>
    </xf>
    <xf numFmtId="0" fontId="47" fillId="0" borderId="0" xfId="0" applyFont="1" applyFill="1" applyBorder="1" applyAlignment="1">
      <alignment horizontal="right" vertical="center"/>
    </xf>
    <xf numFmtId="0" fontId="47" fillId="0" borderId="0" xfId="0" applyFont="1" applyFill="1" applyAlignment="1">
      <alignment horizontal="righ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 quotePrefix="1">
      <alignment horizontal="left" vertical="center"/>
    </xf>
    <xf numFmtId="0" fontId="19" fillId="0" borderId="0" xfId="0" applyFont="1" applyFill="1" applyBorder="1" applyAlignment="1">
      <alignment vertical="center"/>
    </xf>
    <xf numFmtId="0" fontId="47" fillId="0" borderId="17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0" fontId="47" fillId="0" borderId="6" xfId="0" applyFont="1" applyFill="1" applyBorder="1" applyAlignment="1">
      <alignment horizontal="center" vertical="center"/>
    </xf>
    <xf numFmtId="0" fontId="47" fillId="0" borderId="7" xfId="0" applyFont="1" applyFill="1" applyBorder="1" applyAlignment="1">
      <alignment horizontal="center" vertical="center"/>
    </xf>
    <xf numFmtId="0" fontId="47" fillId="0" borderId="89" xfId="0" applyFont="1" applyFill="1" applyBorder="1" applyAlignment="1">
      <alignment horizontal="center" vertical="center"/>
    </xf>
    <xf numFmtId="180" fontId="47" fillId="0" borderId="8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61" fillId="0" borderId="0" xfId="0" applyFont="1" applyBorder="1" applyAlignment="1">
      <alignment horizontal="center" vertical="center"/>
    </xf>
    <xf numFmtId="171" fontId="61" fillId="0" borderId="0" xfId="0" applyNumberFormat="1" applyFont="1" applyBorder="1" applyAlignment="1">
      <alignment vertical="center"/>
    </xf>
    <xf numFmtId="0" fontId="76" fillId="0" borderId="0" xfId="0" applyFont="1" applyFill="1" applyAlignment="1">
      <alignment vertical="center"/>
    </xf>
    <xf numFmtId="0" fontId="6" fillId="0" borderId="135" xfId="0" applyFont="1" applyBorder="1" applyAlignment="1">
      <alignment vertical="center"/>
    </xf>
    <xf numFmtId="0" fontId="6" fillId="0" borderId="135" xfId="0" applyFont="1" applyBorder="1" applyAlignment="1">
      <alignment horizontal="center" vertical="center"/>
    </xf>
    <xf numFmtId="0" fontId="61" fillId="0" borderId="135" xfId="0" applyFont="1" applyBorder="1" applyAlignment="1">
      <alignment horizontal="center" vertical="center" wrapText="1"/>
    </xf>
    <xf numFmtId="0" fontId="6" fillId="0" borderId="136" xfId="0" applyFont="1" applyBorder="1" applyAlignment="1">
      <alignment vertical="center"/>
    </xf>
    <xf numFmtId="0" fontId="61" fillId="0" borderId="136" xfId="0" applyFont="1" applyBorder="1" applyAlignment="1">
      <alignment horizontal="center" vertical="center" wrapText="1"/>
    </xf>
    <xf numFmtId="0" fontId="61" fillId="0" borderId="136" xfId="0" applyFont="1" applyBorder="1" applyAlignment="1">
      <alignment horizontal="center" vertical="center" wrapText="1"/>
    </xf>
    <xf numFmtId="0" fontId="61" fillId="0" borderId="8" xfId="0" applyFont="1" applyBorder="1" applyAlignment="1" quotePrefix="1">
      <alignment horizontal="center" vertical="center"/>
    </xf>
    <xf numFmtId="0" fontId="61" fillId="0" borderId="8" xfId="0" applyFont="1" applyBorder="1" applyAlignment="1" quotePrefix="1">
      <alignment horizontal="center" vertical="center" wrapText="1"/>
    </xf>
    <xf numFmtId="0" fontId="61" fillId="0" borderId="7" xfId="0" applyFont="1" applyBorder="1" applyAlignment="1" quotePrefix="1">
      <alignment horizontal="center" vertical="center" wrapText="1"/>
    </xf>
    <xf numFmtId="0" fontId="61" fillId="0" borderId="0" xfId="0" applyFont="1" applyBorder="1" applyAlignment="1" quotePrefix="1">
      <alignment horizontal="center" vertical="center"/>
    </xf>
    <xf numFmtId="0" fontId="61" fillId="0" borderId="0" xfId="0" applyFont="1" applyBorder="1" applyAlignment="1" quotePrefix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3" fontId="6" fillId="0" borderId="0" xfId="0" applyNumberFormat="1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1" fillId="0" borderId="0" xfId="0" applyFont="1" applyBorder="1" applyAlignment="1">
      <alignment horizontal="center" vertical="center" wrapText="1"/>
    </xf>
    <xf numFmtId="0" fontId="76" fillId="0" borderId="20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 wrapText="1"/>
    </xf>
    <xf numFmtId="0" fontId="15" fillId="0" borderId="20" xfId="0" applyFont="1" applyBorder="1" applyAlignment="1">
      <alignment vertical="center" wrapText="1"/>
    </xf>
    <xf numFmtId="172" fontId="15" fillId="0" borderId="20" xfId="0" applyNumberFormat="1" applyFont="1" applyBorder="1" applyAlignment="1">
      <alignment horizontal="right" vertical="center" wrapText="1"/>
    </xf>
    <xf numFmtId="172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 vertical="center"/>
    </xf>
    <xf numFmtId="3" fontId="76" fillId="0" borderId="0" xfId="0" applyNumberFormat="1" applyFont="1" applyBorder="1" applyAlignment="1">
      <alignment vertical="center"/>
    </xf>
    <xf numFmtId="172" fontId="116" fillId="0" borderId="0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centerContinuous" vertical="center"/>
    </xf>
    <xf numFmtId="172" fontId="61" fillId="0" borderId="8" xfId="0" applyNumberFormat="1" applyFont="1" applyBorder="1" applyAlignment="1">
      <alignment horizontal="right" vertical="center"/>
    </xf>
    <xf numFmtId="0" fontId="88" fillId="0" borderId="0" xfId="20" applyFont="1">
      <alignment/>
      <protection/>
    </xf>
    <xf numFmtId="0" fontId="81" fillId="0" borderId="0" xfId="20">
      <alignment/>
      <protection/>
    </xf>
    <xf numFmtId="0" fontId="99" fillId="0" borderId="0" xfId="20" applyFont="1" applyAlignment="1">
      <alignment vertical="center"/>
      <protection/>
    </xf>
    <xf numFmtId="0" fontId="99" fillId="0" borderId="0" xfId="20" applyFont="1" applyAlignment="1">
      <alignment horizontal="right" vertical="center"/>
      <protection/>
    </xf>
    <xf numFmtId="0" fontId="99" fillId="0" borderId="0" xfId="20" applyFont="1" applyAlignment="1">
      <alignment horizontal="left" vertical="center"/>
      <protection/>
    </xf>
    <xf numFmtId="0" fontId="99" fillId="0" borderId="0" xfId="20" applyFont="1" applyAlignment="1">
      <alignment horizontal="right" vertical="center"/>
      <protection/>
    </xf>
    <xf numFmtId="0" fontId="98" fillId="0" borderId="0" xfId="20" applyFont="1" applyAlignment="1">
      <alignment vertical="center"/>
      <protection/>
    </xf>
    <xf numFmtId="0" fontId="101" fillId="0" borderId="135" xfId="20" applyFont="1" applyBorder="1" applyAlignment="1">
      <alignment horizontal="center" vertical="center"/>
      <protection/>
    </xf>
    <xf numFmtId="0" fontId="101" fillId="0" borderId="135" xfId="20" applyFont="1" applyBorder="1" applyAlignment="1">
      <alignment horizontal="center" vertical="center" wrapText="1"/>
      <protection/>
    </xf>
    <xf numFmtId="0" fontId="101" fillId="0" borderId="179" xfId="20" applyFont="1" applyBorder="1" applyAlignment="1">
      <alignment horizontal="center" vertical="center"/>
      <protection/>
    </xf>
    <xf numFmtId="0" fontId="101" fillId="0" borderId="179" xfId="20" applyFont="1" applyBorder="1" applyAlignment="1">
      <alignment horizontal="center" vertical="center" wrapText="1"/>
      <protection/>
    </xf>
    <xf numFmtId="3" fontId="99" fillId="0" borderId="0" xfId="20" applyNumberFormat="1" applyFont="1" applyAlignment="1">
      <alignment vertical="center"/>
      <protection/>
    </xf>
    <xf numFmtId="0" fontId="99" fillId="0" borderId="0" xfId="20" applyFont="1" applyAlignment="1">
      <alignment vertical="center" wrapText="1"/>
      <protection/>
    </xf>
    <xf numFmtId="0" fontId="110" fillId="0" borderId="0" xfId="20" applyFont="1" applyAlignment="1">
      <alignment horizontal="center" vertical="center"/>
      <protection/>
    </xf>
    <xf numFmtId="0" fontId="110" fillId="0" borderId="0" xfId="20" applyFont="1" applyAlignment="1">
      <alignment horizontal="center" vertical="center"/>
      <protection/>
    </xf>
    <xf numFmtId="0" fontId="99" fillId="0" borderId="0" xfId="20" applyFont="1" applyAlignment="1">
      <alignment horizontal="left" vertical="center" wrapText="1"/>
      <protection/>
    </xf>
    <xf numFmtId="3" fontId="101" fillId="0" borderId="0" xfId="20" applyNumberFormat="1" applyFont="1" applyAlignment="1">
      <alignment vertical="center"/>
      <protection/>
    </xf>
    <xf numFmtId="0" fontId="119" fillId="0" borderId="0" xfId="20" applyFont="1" applyAlignment="1">
      <alignment horizontal="center" vertical="center"/>
      <protection/>
    </xf>
    <xf numFmtId="0" fontId="96" fillId="0" borderId="0" xfId="20" applyFont="1" applyAlignment="1">
      <alignment horizontal="left" vertical="center"/>
      <protection/>
    </xf>
    <xf numFmtId="169" fontId="6" fillId="0" borderId="0" xfId="0" applyNumberFormat="1" applyFont="1" applyAlignment="1">
      <alignment horizontal="left" vertical="center" wrapText="1"/>
    </xf>
    <xf numFmtId="4" fontId="6" fillId="0" borderId="0" xfId="0" applyNumberFormat="1" applyFont="1" applyAlignment="1">
      <alignment horizontal="right" vertical="center" wrapText="1"/>
    </xf>
    <xf numFmtId="164" fontId="6" fillId="0" borderId="0" xfId="0" applyNumberFormat="1" applyFont="1" applyAlignment="1">
      <alignment horizontal="center" vertical="center" wrapText="1"/>
    </xf>
    <xf numFmtId="169" fontId="6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right" wrapText="1"/>
    </xf>
    <xf numFmtId="0" fontId="83" fillId="0" borderId="11" xfId="0" applyFont="1" applyBorder="1" applyAlignment="1">
      <alignment horizontal="center" vertical="center" wrapText="1"/>
    </xf>
    <xf numFmtId="0" fontId="83" fillId="0" borderId="12" xfId="0" applyFont="1" applyBorder="1" applyAlignment="1">
      <alignment horizontal="center" vertical="center" wrapText="1"/>
    </xf>
    <xf numFmtId="0" fontId="83" fillId="0" borderId="65" xfId="0" applyFont="1" applyBorder="1" applyAlignment="1">
      <alignment horizontal="center" vertical="center" wrapText="1"/>
    </xf>
    <xf numFmtId="0" fontId="33" fillId="0" borderId="145" xfId="0" applyFont="1" applyBorder="1" applyAlignment="1">
      <alignment horizontal="center" vertical="center" wrapText="1"/>
    </xf>
    <xf numFmtId="164" fontId="33" fillId="0" borderId="11" xfId="0" applyNumberFormat="1" applyFont="1" applyBorder="1" applyAlignment="1">
      <alignment horizontal="center" vertical="center" wrapText="1"/>
    </xf>
    <xf numFmtId="164" fontId="33" fillId="0" borderId="12" xfId="0" applyNumberFormat="1" applyFont="1" applyBorder="1" applyAlignment="1">
      <alignment horizontal="center" vertical="center" wrapText="1"/>
    </xf>
    <xf numFmtId="164" fontId="33" fillId="0" borderId="65" xfId="0" applyNumberFormat="1" applyFont="1" applyBorder="1" applyAlignment="1">
      <alignment horizontal="center" vertical="center" wrapText="1"/>
    </xf>
    <xf numFmtId="4" fontId="33" fillId="0" borderId="11" xfId="0" applyNumberFormat="1" applyFont="1" applyBorder="1" applyAlignment="1">
      <alignment horizontal="center" vertical="center" wrapText="1"/>
    </xf>
    <xf numFmtId="4" fontId="33" fillId="0" borderId="12" xfId="0" applyNumberFormat="1" applyFont="1" applyBorder="1" applyAlignment="1">
      <alignment horizontal="center" vertical="center" wrapText="1"/>
    </xf>
    <xf numFmtId="4" fontId="33" fillId="0" borderId="65" xfId="0" applyNumberFormat="1" applyFont="1" applyBorder="1" applyAlignment="1">
      <alignment horizontal="center" vertical="center" wrapText="1"/>
    </xf>
    <xf numFmtId="0" fontId="33" fillId="0" borderId="146" xfId="0" applyFont="1" applyBorder="1" applyAlignment="1">
      <alignment horizontal="center" vertical="center" wrapText="1"/>
    </xf>
    <xf numFmtId="164" fontId="33" fillId="0" borderId="21" xfId="0" applyNumberFormat="1" applyFont="1" applyBorder="1" applyAlignment="1">
      <alignment horizontal="center" vertical="center" wrapText="1"/>
    </xf>
    <xf numFmtId="169" fontId="33" fillId="0" borderId="21" xfId="0" applyNumberFormat="1" applyFont="1" applyBorder="1" applyAlignment="1">
      <alignment horizontal="center" vertical="center" wrapText="1"/>
    </xf>
    <xf numFmtId="169" fontId="33" fillId="0" borderId="11" xfId="0" applyNumberFormat="1" applyFont="1" applyBorder="1" applyAlignment="1">
      <alignment horizontal="center" vertical="center" wrapText="1"/>
    </xf>
    <xf numFmtId="4" fontId="33" fillId="0" borderId="21" xfId="0" applyNumberFormat="1" applyFont="1" applyBorder="1" applyAlignment="1">
      <alignment horizontal="center" vertical="center" wrapText="1"/>
    </xf>
    <xf numFmtId="0" fontId="120" fillId="0" borderId="94" xfId="0" applyFont="1" applyBorder="1" applyAlignment="1">
      <alignment vertical="center" wrapText="1"/>
    </xf>
    <xf numFmtId="3" fontId="120" fillId="0" borderId="95" xfId="0" applyNumberFormat="1" applyFont="1" applyBorder="1" applyAlignment="1">
      <alignment vertical="center"/>
    </xf>
    <xf numFmtId="3" fontId="120" fillId="0" borderId="180" xfId="0" applyNumberFormat="1" applyFont="1" applyBorder="1" applyAlignment="1">
      <alignment vertical="center"/>
    </xf>
    <xf numFmtId="0" fontId="120" fillId="0" borderId="32" xfId="0" applyFont="1" applyBorder="1" applyAlignment="1">
      <alignment vertical="center" wrapText="1"/>
    </xf>
    <xf numFmtId="3" fontId="120" fillId="0" borderId="100" xfId="0" applyNumberFormat="1" applyFont="1" applyBorder="1" applyAlignment="1">
      <alignment horizontal="right" vertical="center" wrapText="1"/>
    </xf>
    <xf numFmtId="3" fontId="120" fillId="0" borderId="181" xfId="0" applyNumberFormat="1" applyFont="1" applyBorder="1" applyAlignment="1">
      <alignment vertical="center"/>
    </xf>
    <xf numFmtId="3" fontId="120" fillId="0" borderId="100" xfId="0" applyNumberFormat="1" applyFont="1" applyBorder="1" applyAlignment="1">
      <alignment vertical="center"/>
    </xf>
    <xf numFmtId="3" fontId="120" fillId="0" borderId="105" xfId="0" applyNumberFormat="1" applyFont="1" applyBorder="1" applyAlignment="1">
      <alignment vertical="center"/>
    </xf>
    <xf numFmtId="0" fontId="120" fillId="0" borderId="104" xfId="0" applyFont="1" applyBorder="1" applyAlignment="1">
      <alignment vertical="center" wrapText="1"/>
    </xf>
    <xf numFmtId="3" fontId="120" fillId="0" borderId="100" xfId="0" applyNumberFormat="1" applyFont="1" applyFill="1" applyBorder="1" applyAlignment="1">
      <alignment horizontal="right" vertical="center" wrapText="1"/>
    </xf>
    <xf numFmtId="3" fontId="120" fillId="0" borderId="100" xfId="0" applyNumberFormat="1" applyFont="1" applyFill="1" applyBorder="1" applyAlignment="1">
      <alignment vertical="center"/>
    </xf>
    <xf numFmtId="3" fontId="120" fillId="0" borderId="105" xfId="0" applyNumberFormat="1" applyFont="1" applyFill="1" applyBorder="1" applyAlignment="1">
      <alignment vertical="center"/>
    </xf>
    <xf numFmtId="0" fontId="108" fillId="0" borderId="104" xfId="0" applyFont="1" applyBorder="1" applyAlignment="1">
      <alignment vertical="center" wrapText="1"/>
    </xf>
    <xf numFmtId="3" fontId="108" fillId="0" borderId="100" xfId="0" applyNumberFormat="1" applyFont="1" applyBorder="1" applyAlignment="1">
      <alignment horizontal="right" vertical="center"/>
    </xf>
    <xf numFmtId="3" fontId="108" fillId="0" borderId="105" xfId="0" applyNumberFormat="1" applyFont="1" applyBorder="1" applyAlignment="1">
      <alignment horizontal="right" vertical="center"/>
    </xf>
    <xf numFmtId="3" fontId="120" fillId="0" borderId="100" xfId="0" applyNumberFormat="1" applyFont="1" applyBorder="1" applyAlignment="1">
      <alignment horizontal="right" vertical="center"/>
    </xf>
    <xf numFmtId="0" fontId="108" fillId="0" borderId="32" xfId="0" applyFont="1" applyBorder="1" applyAlignment="1">
      <alignment vertical="center" wrapText="1"/>
    </xf>
    <xf numFmtId="0" fontId="61" fillId="0" borderId="32" xfId="0" applyFont="1" applyBorder="1" applyAlignment="1">
      <alignment vertical="center" wrapText="1"/>
    </xf>
    <xf numFmtId="3" fontId="61" fillId="0" borderId="100" xfId="0" applyNumberFormat="1" applyFont="1" applyBorder="1" applyAlignment="1">
      <alignment horizontal="right" vertical="center"/>
    </xf>
    <xf numFmtId="3" fontId="61" fillId="0" borderId="105" xfId="0" applyNumberFormat="1" applyFont="1" applyBorder="1" applyAlignment="1">
      <alignment horizontal="right" vertical="center"/>
    </xf>
    <xf numFmtId="3" fontId="61" fillId="0" borderId="100" xfId="0" applyNumberFormat="1" applyFont="1" applyFill="1" applyBorder="1" applyAlignment="1">
      <alignment horizontal="right" vertical="center"/>
    </xf>
    <xf numFmtId="0" fontId="61" fillId="0" borderId="32" xfId="0" applyFont="1" applyBorder="1" applyAlignment="1">
      <alignment vertical="center"/>
    </xf>
    <xf numFmtId="0" fontId="120" fillId="0" borderId="32" xfId="0" applyFont="1" applyBorder="1" applyAlignment="1">
      <alignment vertical="center"/>
    </xf>
    <xf numFmtId="0" fontId="95" fillId="0" borderId="32" xfId="0" applyFont="1" applyBorder="1" applyAlignment="1">
      <alignment vertical="center" wrapText="1"/>
    </xf>
    <xf numFmtId="3" fontId="61" fillId="0" borderId="169" xfId="0" applyNumberFormat="1" applyFont="1" applyBorder="1" applyAlignment="1">
      <alignment horizontal="right" vertical="center"/>
    </xf>
    <xf numFmtId="3" fontId="120" fillId="0" borderId="100" xfId="0" applyNumberFormat="1" applyFont="1" applyFill="1" applyBorder="1" applyAlignment="1">
      <alignment horizontal="right" vertical="center"/>
    </xf>
    <xf numFmtId="3" fontId="61" fillId="0" borderId="105" xfId="0" applyNumberFormat="1" applyFont="1" applyFill="1" applyBorder="1" applyAlignment="1">
      <alignment horizontal="right" vertical="center"/>
    </xf>
    <xf numFmtId="49" fontId="95" fillId="0" borderId="182" xfId="0" applyNumberFormat="1" applyFont="1" applyBorder="1" applyAlignment="1">
      <alignment vertical="center" wrapText="1"/>
    </xf>
    <xf numFmtId="3" fontId="61" fillId="0" borderId="183" xfId="0" applyNumberFormat="1" applyFont="1" applyFill="1" applyBorder="1" applyAlignment="1">
      <alignment horizontal="right" vertical="center"/>
    </xf>
    <xf numFmtId="0" fontId="61" fillId="0" borderId="182" xfId="0" applyFont="1" applyBorder="1" applyAlignment="1">
      <alignment vertical="center" wrapText="1"/>
    </xf>
    <xf numFmtId="3" fontId="61" fillId="0" borderId="183" xfId="0" applyNumberFormat="1" applyFont="1" applyBorder="1" applyAlignment="1">
      <alignment horizontal="right" vertical="center"/>
    </xf>
    <xf numFmtId="3" fontId="61" fillId="0" borderId="184" xfId="0" applyNumberFormat="1" applyFont="1" applyBorder="1" applyAlignment="1">
      <alignment horizontal="right" vertical="center"/>
    </xf>
    <xf numFmtId="3" fontId="61" fillId="0" borderId="107" xfId="0" applyNumberFormat="1" applyFont="1" applyBorder="1" applyAlignment="1">
      <alignment horizontal="right" vertical="center"/>
    </xf>
    <xf numFmtId="0" fontId="95" fillId="0" borderId="185" xfId="0" applyFont="1" applyBorder="1" applyAlignment="1">
      <alignment horizontal="center" vertical="center"/>
    </xf>
    <xf numFmtId="3" fontId="61" fillId="0" borderId="8" xfId="0" applyNumberFormat="1" applyFont="1" applyBorder="1" applyAlignment="1">
      <alignment horizontal="right" vertical="center" wrapText="1"/>
    </xf>
    <xf numFmtId="3" fontId="61" fillId="0" borderId="186" xfId="0" applyNumberFormat="1" applyFont="1" applyBorder="1" applyAlignment="1">
      <alignment horizontal="right" vertical="center" wrapText="1"/>
    </xf>
    <xf numFmtId="3" fontId="61" fillId="0" borderId="187" xfId="0" applyNumberFormat="1" applyFont="1" applyBorder="1" applyAlignment="1">
      <alignment horizontal="right" vertical="center"/>
    </xf>
    <xf numFmtId="0" fontId="61" fillId="0" borderId="185" xfId="0" applyFont="1" applyBorder="1" applyAlignment="1">
      <alignment horizontal="center" vertical="center" wrapText="1"/>
    </xf>
    <xf numFmtId="4" fontId="6" fillId="0" borderId="0" xfId="0" applyNumberFormat="1" applyFont="1" applyAlignment="1">
      <alignment vertical="center"/>
    </xf>
    <xf numFmtId="0" fontId="95" fillId="0" borderId="0" xfId="0" applyFont="1" applyAlignment="1">
      <alignment vertical="center"/>
    </xf>
    <xf numFmtId="3" fontId="61" fillId="0" borderId="0" xfId="0" applyNumberFormat="1" applyFont="1" applyAlignment="1">
      <alignment vertical="center"/>
    </xf>
    <xf numFmtId="4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right" vertical="center"/>
    </xf>
    <xf numFmtId="169" fontId="85" fillId="0" borderId="0" xfId="0" applyNumberFormat="1" applyFont="1" applyAlignment="1">
      <alignment horizontal="center" vertical="center" wrapText="1"/>
    </xf>
    <xf numFmtId="4" fontId="85" fillId="0" borderId="0" xfId="0" applyNumberFormat="1" applyFont="1" applyAlignment="1">
      <alignment horizontal="center" vertical="center" wrapText="1"/>
    </xf>
    <xf numFmtId="0" fontId="120" fillId="0" borderId="94" xfId="0" applyFont="1" applyBorder="1" applyAlignment="1">
      <alignment horizontal="left" vertical="center" wrapText="1"/>
    </xf>
    <xf numFmtId="164" fontId="120" fillId="0" borderId="95" xfId="0" applyNumberFormat="1" applyFont="1" applyBorder="1" applyAlignment="1">
      <alignment horizontal="right" vertical="center"/>
    </xf>
    <xf numFmtId="164" fontId="120" fillId="0" borderId="95" xfId="0" applyNumberFormat="1" applyFont="1" applyBorder="1" applyAlignment="1">
      <alignment vertical="center"/>
    </xf>
    <xf numFmtId="0" fontId="120" fillId="0" borderId="32" xfId="0" applyFont="1" applyBorder="1" applyAlignment="1">
      <alignment horizontal="left" vertical="center" wrapText="1"/>
    </xf>
    <xf numFmtId="164" fontId="120" fillId="0" borderId="100" xfId="0" applyNumberFormat="1" applyFont="1" applyBorder="1" applyAlignment="1">
      <alignment horizontal="right" vertical="center"/>
    </xf>
    <xf numFmtId="164" fontId="120" fillId="0" borderId="100" xfId="0" applyNumberFormat="1" applyFont="1" applyBorder="1" applyAlignment="1">
      <alignment vertical="center"/>
    </xf>
    <xf numFmtId="0" fontId="108" fillId="0" borderId="32" xfId="0" applyFont="1" applyBorder="1" applyAlignment="1">
      <alignment horizontal="left" vertical="center" wrapText="1"/>
    </xf>
    <xf numFmtId="164" fontId="108" fillId="0" borderId="100" xfId="0" applyNumberFormat="1" applyFont="1" applyBorder="1" applyAlignment="1">
      <alignment horizontal="right" vertical="center"/>
    </xf>
    <xf numFmtId="164" fontId="108" fillId="0" borderId="105" xfId="0" applyNumberFormat="1" applyFont="1" applyBorder="1" applyAlignment="1">
      <alignment horizontal="right" vertical="center"/>
    </xf>
    <xf numFmtId="0" fontId="6" fillId="0" borderId="32" xfId="0" applyFont="1" applyBorder="1" applyAlignment="1">
      <alignment vertical="center" wrapText="1"/>
    </xf>
    <xf numFmtId="169" fontId="121" fillId="0" borderId="100" xfId="0" applyNumberFormat="1" applyFont="1" applyBorder="1" applyAlignment="1">
      <alignment horizontal="right" vertical="center"/>
    </xf>
    <xf numFmtId="164" fontId="121" fillId="0" borderId="100" xfId="0" applyNumberFormat="1" applyFont="1" applyBorder="1" applyAlignment="1">
      <alignment vertical="center"/>
    </xf>
    <xf numFmtId="164" fontId="120" fillId="0" borderId="105" xfId="0" applyNumberFormat="1" applyFont="1" applyBorder="1" applyAlignment="1">
      <alignment vertical="center"/>
    </xf>
    <xf numFmtId="164" fontId="120" fillId="0" borderId="100" xfId="0" applyNumberFormat="1" applyFont="1" applyFill="1" applyBorder="1" applyAlignment="1">
      <alignment vertical="center"/>
    </xf>
    <xf numFmtId="164" fontId="61" fillId="0" borderId="100" xfId="0" applyNumberFormat="1" applyFont="1" applyFill="1" applyBorder="1" applyAlignment="1">
      <alignment vertical="center"/>
    </xf>
    <xf numFmtId="164" fontId="61" fillId="2" borderId="100" xfId="0" applyNumberFormat="1" applyFont="1" applyFill="1" applyBorder="1" applyAlignment="1">
      <alignment vertical="center"/>
    </xf>
    <xf numFmtId="164" fontId="61" fillId="2" borderId="105" xfId="0" applyNumberFormat="1" applyFont="1" applyFill="1" applyBorder="1" applyAlignment="1">
      <alignment vertical="center"/>
    </xf>
    <xf numFmtId="164" fontId="61" fillId="0" borderId="100" xfId="0" applyNumberFormat="1" applyFont="1" applyBorder="1" applyAlignment="1">
      <alignment vertical="center"/>
    </xf>
    <xf numFmtId="164" fontId="61" fillId="0" borderId="105" xfId="0" applyNumberFormat="1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95" fillId="0" borderId="32" xfId="0" applyFont="1" applyBorder="1" applyAlignment="1">
      <alignment vertical="center" wrapText="1"/>
    </xf>
    <xf numFmtId="164" fontId="95" fillId="0" borderId="100" xfId="0" applyNumberFormat="1" applyFont="1" applyBorder="1" applyAlignment="1">
      <alignment vertical="center"/>
    </xf>
    <xf numFmtId="3" fontId="95" fillId="0" borderId="100" xfId="0" applyNumberFormat="1" applyFont="1" applyBorder="1" applyAlignment="1">
      <alignment vertical="center"/>
    </xf>
    <xf numFmtId="0" fontId="122" fillId="0" borderId="32" xfId="0" applyFont="1" applyBorder="1" applyAlignment="1">
      <alignment vertical="center"/>
    </xf>
    <xf numFmtId="0" fontId="85" fillId="0" borderId="32" xfId="0" applyFont="1" applyBorder="1" applyAlignment="1">
      <alignment horizontal="left" vertical="center" wrapText="1"/>
    </xf>
    <xf numFmtId="164" fontId="121" fillId="0" borderId="100" xfId="0" applyNumberFormat="1" applyFont="1" applyBorder="1" applyAlignment="1">
      <alignment horizontal="left" vertical="center" wrapText="1"/>
    </xf>
    <xf numFmtId="169" fontId="95" fillId="0" borderId="100" xfId="0" applyNumberFormat="1" applyFont="1" applyBorder="1" applyAlignment="1">
      <alignment horizontal="right" vertical="center"/>
    </xf>
    <xf numFmtId="0" fontId="85" fillId="0" borderId="182" xfId="0" applyFont="1" applyBorder="1" applyAlignment="1">
      <alignment horizontal="left" vertical="center" wrapText="1"/>
    </xf>
    <xf numFmtId="164" fontId="121" fillId="0" borderId="183" xfId="0" applyNumberFormat="1" applyFont="1" applyBorder="1" applyAlignment="1">
      <alignment horizontal="left" vertical="center" wrapText="1"/>
    </xf>
    <xf numFmtId="169" fontId="95" fillId="0" borderId="183" xfId="0" applyNumberFormat="1" applyFont="1" applyBorder="1" applyAlignment="1">
      <alignment horizontal="right" vertical="center"/>
    </xf>
    <xf numFmtId="3" fontId="120" fillId="0" borderId="188" xfId="0" applyNumberFormat="1" applyFont="1" applyBorder="1" applyAlignment="1">
      <alignment vertical="center"/>
    </xf>
    <xf numFmtId="0" fontId="61" fillId="0" borderId="185" xfId="0" applyFont="1" applyBorder="1" applyAlignment="1">
      <alignment horizontal="center" vertical="center"/>
    </xf>
    <xf numFmtId="164" fontId="61" fillId="2" borderId="55" xfId="0" applyNumberFormat="1" applyFont="1" applyFill="1" applyBorder="1" applyAlignment="1">
      <alignment vertical="center"/>
    </xf>
    <xf numFmtId="3" fontId="95" fillId="0" borderId="181" xfId="0" applyNumberFormat="1" applyFont="1" applyBorder="1" applyAlignment="1">
      <alignment vertical="center"/>
    </xf>
    <xf numFmtId="3" fontId="95" fillId="0" borderId="188" xfId="0" applyNumberFormat="1" applyFont="1" applyBorder="1" applyAlignment="1">
      <alignment vertical="center"/>
    </xf>
    <xf numFmtId="3" fontId="95" fillId="0" borderId="181" xfId="0" applyNumberFormat="1" applyFont="1" applyBorder="1" applyAlignment="1">
      <alignment vertical="center"/>
    </xf>
    <xf numFmtId="0" fontId="61" fillId="0" borderId="189" xfId="0" applyFont="1" applyBorder="1" applyAlignment="1">
      <alignment horizontal="center" vertical="center" wrapText="1"/>
    </xf>
    <xf numFmtId="164" fontId="61" fillId="0" borderId="55" xfId="0" applyNumberFormat="1" applyFont="1" applyBorder="1" applyAlignment="1">
      <alignment vertical="center"/>
    </xf>
    <xf numFmtId="0" fontId="6" fillId="0" borderId="0" xfId="21" applyFont="1" applyAlignment="1">
      <alignment/>
      <protection/>
    </xf>
    <xf numFmtId="0" fontId="6" fillId="0" borderId="0" xfId="21" applyFont="1">
      <alignment/>
      <protection/>
    </xf>
    <xf numFmtId="165" fontId="6" fillId="0" borderId="0" xfId="21" applyNumberFormat="1" applyFont="1">
      <alignment/>
      <protection/>
    </xf>
    <xf numFmtId="165" fontId="6" fillId="0" borderId="0" xfId="21" applyNumberFormat="1" applyFont="1" applyAlignment="1">
      <alignment horizontal="right"/>
      <protection/>
    </xf>
    <xf numFmtId="0" fontId="96" fillId="0" borderId="0" xfId="21" applyFont="1" applyAlignment="1">
      <alignment vertical="center"/>
      <protection/>
    </xf>
    <xf numFmtId="0" fontId="99" fillId="0" borderId="0" xfId="21" applyFont="1" applyAlignment="1">
      <alignment vertical="center"/>
      <protection/>
    </xf>
    <xf numFmtId="0" fontId="99" fillId="0" borderId="0" xfId="21" applyFont="1" applyAlignment="1">
      <alignment horizontal="right" vertical="center"/>
      <protection/>
    </xf>
    <xf numFmtId="0" fontId="97" fillId="0" borderId="190" xfId="21" applyFont="1" applyBorder="1" applyAlignment="1">
      <alignment horizontal="center" vertical="center"/>
      <protection/>
    </xf>
    <xf numFmtId="0" fontId="101" fillId="0" borderId="191" xfId="21" applyFont="1" applyBorder="1" applyAlignment="1">
      <alignment horizontal="center" vertical="center"/>
      <protection/>
    </xf>
    <xf numFmtId="0" fontId="101" fillId="0" borderId="192" xfId="21" applyFont="1" applyBorder="1" applyAlignment="1">
      <alignment horizontal="center" vertical="center"/>
      <protection/>
    </xf>
    <xf numFmtId="0" fontId="99" fillId="0" borderId="15" xfId="21" applyFont="1" applyBorder="1" applyAlignment="1">
      <alignment horizontal="center" vertical="center"/>
      <protection/>
    </xf>
    <xf numFmtId="0" fontId="97" fillId="0" borderId="8" xfId="21" applyFont="1" applyBorder="1" applyAlignment="1">
      <alignment horizontal="center" vertical="center"/>
      <protection/>
    </xf>
    <xf numFmtId="0" fontId="101" fillId="0" borderId="8" xfId="21" applyFont="1" applyBorder="1" applyAlignment="1">
      <alignment horizontal="center" vertical="center"/>
      <protection/>
    </xf>
    <xf numFmtId="0" fontId="97" fillId="0" borderId="193" xfId="21" applyFont="1" applyBorder="1" applyAlignment="1">
      <alignment horizontal="center" vertical="center"/>
      <protection/>
    </xf>
    <xf numFmtId="0" fontId="101" fillId="0" borderId="6" xfId="21" applyFont="1" applyBorder="1" applyAlignment="1">
      <alignment horizontal="center" vertical="center"/>
      <protection/>
    </xf>
    <xf numFmtId="0" fontId="101" fillId="0" borderId="194" xfId="21" applyFont="1" applyBorder="1" applyAlignment="1">
      <alignment horizontal="center" vertical="center"/>
      <protection/>
    </xf>
    <xf numFmtId="0" fontId="99" fillId="0" borderId="0" xfId="21" applyFont="1" applyBorder="1" applyAlignment="1">
      <alignment horizontal="center" vertical="center"/>
      <protection/>
    </xf>
    <xf numFmtId="0" fontId="101" fillId="0" borderId="8" xfId="21" applyFont="1" applyBorder="1" applyAlignment="1">
      <alignment horizontal="center" vertical="center"/>
      <protection/>
    </xf>
    <xf numFmtId="0" fontId="101" fillId="0" borderId="193" xfId="21" applyFont="1" applyBorder="1" applyAlignment="1">
      <alignment horizontal="center" vertical="center"/>
      <protection/>
    </xf>
    <xf numFmtId="0" fontId="101" fillId="0" borderId="153" xfId="21" applyFont="1" applyBorder="1" applyAlignment="1">
      <alignment horizontal="center" vertical="center"/>
      <protection/>
    </xf>
    <xf numFmtId="0" fontId="101" fillId="0" borderId="195" xfId="21" applyFont="1" applyBorder="1" applyAlignment="1">
      <alignment horizontal="center" vertical="center"/>
      <protection/>
    </xf>
    <xf numFmtId="0" fontId="125" fillId="0" borderId="0" xfId="21" applyFont="1" applyBorder="1" applyAlignment="1">
      <alignment horizontal="center" vertical="center"/>
      <protection/>
    </xf>
    <xf numFmtId="0" fontId="101" fillId="0" borderId="0" xfId="21" applyFont="1" applyBorder="1" applyAlignment="1">
      <alignment horizontal="center" vertical="center"/>
      <protection/>
    </xf>
    <xf numFmtId="0" fontId="99" fillId="0" borderId="0" xfId="21" applyFont="1" applyBorder="1" applyAlignment="1">
      <alignment vertical="center"/>
      <protection/>
    </xf>
    <xf numFmtId="3" fontId="99" fillId="0" borderId="0" xfId="21" applyNumberFormat="1" applyFont="1" applyBorder="1" applyAlignment="1">
      <alignment horizontal="center" vertical="center"/>
      <protection/>
    </xf>
    <xf numFmtId="0" fontId="99" fillId="0" borderId="0" xfId="21" applyFont="1" applyBorder="1" applyAlignment="1">
      <alignment horizontal="right" vertical="center"/>
      <protection/>
    </xf>
    <xf numFmtId="0" fontId="96" fillId="0" borderId="0" xfId="21" applyFont="1" applyBorder="1" applyAlignment="1">
      <alignment vertical="center"/>
      <protection/>
    </xf>
    <xf numFmtId="3" fontId="99" fillId="0" borderId="0" xfId="21" applyNumberFormat="1" applyFont="1" applyBorder="1" applyAlignment="1">
      <alignment horizontal="right" vertical="center"/>
      <protection/>
    </xf>
    <xf numFmtId="0" fontId="99" fillId="0" borderId="0" xfId="21" applyFont="1" applyFill="1" applyBorder="1" applyAlignment="1">
      <alignment vertical="center"/>
      <protection/>
    </xf>
    <xf numFmtId="0" fontId="101" fillId="0" borderId="8" xfId="21" applyFont="1" applyFill="1" applyBorder="1" applyAlignment="1">
      <alignment vertical="center"/>
      <protection/>
    </xf>
    <xf numFmtId="3" fontId="101" fillId="0" borderId="8" xfId="21" applyNumberFormat="1" applyFont="1" applyBorder="1" applyAlignment="1">
      <alignment horizontal="right" vertical="center"/>
      <protection/>
    </xf>
    <xf numFmtId="0" fontId="99" fillId="0" borderId="0" xfId="21" applyFont="1" applyFill="1" applyBorder="1" applyAlignment="1">
      <alignment horizontal="left" vertical="center"/>
      <protection/>
    </xf>
    <xf numFmtId="0" fontId="101" fillId="0" borderId="0" xfId="21" applyFont="1" applyFill="1" applyBorder="1" applyAlignment="1">
      <alignment vertical="center"/>
      <protection/>
    </xf>
    <xf numFmtId="0" fontId="99" fillId="0" borderId="196" xfId="21" applyFont="1" applyFill="1" applyBorder="1" applyAlignment="1">
      <alignment vertical="center"/>
      <protection/>
    </xf>
    <xf numFmtId="0" fontId="99" fillId="0" borderId="0" xfId="21" applyFont="1" applyBorder="1" applyAlignment="1">
      <alignment horizontal="left" vertical="center"/>
      <protection/>
    </xf>
    <xf numFmtId="0" fontId="101" fillId="0" borderId="17" xfId="21" applyFont="1" applyFill="1" applyBorder="1" applyAlignment="1">
      <alignment horizontal="center" vertical="center"/>
      <protection/>
    </xf>
    <xf numFmtId="3" fontId="101" fillId="0" borderId="20" xfId="21" applyNumberFormat="1" applyFont="1" applyBorder="1" applyAlignment="1">
      <alignment horizontal="right" vertical="center"/>
      <protection/>
    </xf>
    <xf numFmtId="0" fontId="101" fillId="0" borderId="49" xfId="21" applyFont="1" applyFill="1" applyBorder="1" applyAlignment="1">
      <alignment horizontal="center" vertical="center"/>
      <protection/>
    </xf>
    <xf numFmtId="0" fontId="96" fillId="0" borderId="0" xfId="21" applyFont="1" applyBorder="1" applyAlignment="1">
      <alignment vertical="center"/>
      <protection/>
    </xf>
    <xf numFmtId="0" fontId="101" fillId="0" borderId="20" xfId="21" applyFont="1" applyFill="1" applyBorder="1" applyAlignment="1">
      <alignment horizontal="left" vertical="center"/>
      <protection/>
    </xf>
    <xf numFmtId="3" fontId="101" fillId="0" borderId="20" xfId="21" applyNumberFormat="1" applyFont="1" applyBorder="1" applyAlignment="1">
      <alignment horizontal="center" vertical="center"/>
      <protection/>
    </xf>
    <xf numFmtId="0" fontId="101" fillId="0" borderId="0" xfId="21" applyFont="1" applyFill="1" applyBorder="1" applyAlignment="1">
      <alignment horizontal="left" vertical="center"/>
      <protection/>
    </xf>
    <xf numFmtId="0" fontId="99" fillId="0" borderId="0" xfId="21" applyFont="1" applyFill="1" applyBorder="1" applyAlignment="1">
      <alignment horizontal="right" vertical="center"/>
      <protection/>
    </xf>
    <xf numFmtId="0" fontId="101" fillId="0" borderId="20" xfId="21" applyFont="1" applyFill="1" applyBorder="1" applyAlignment="1">
      <alignment horizontal="left" vertical="center"/>
      <protection/>
    </xf>
    <xf numFmtId="0" fontId="99" fillId="0" borderId="49" xfId="21" applyFont="1" applyFill="1" applyBorder="1" applyAlignment="1">
      <alignment horizontal="left" vertical="center"/>
      <protection/>
    </xf>
    <xf numFmtId="0" fontId="101" fillId="0" borderId="0" xfId="21" applyFont="1" applyFill="1" applyBorder="1" applyAlignment="1">
      <alignment horizontal="center" vertical="center"/>
      <protection/>
    </xf>
    <xf numFmtId="0" fontId="99" fillId="0" borderId="0" xfId="21" applyFont="1" applyFill="1" applyBorder="1" applyAlignment="1">
      <alignment horizontal="left" vertical="center" wrapText="1"/>
      <protection/>
    </xf>
    <xf numFmtId="3" fontId="99" fillId="0" borderId="0" xfId="21" applyNumberFormat="1" applyFont="1" applyFill="1" applyBorder="1" applyAlignment="1">
      <alignment horizontal="right" vertical="center"/>
      <protection/>
    </xf>
    <xf numFmtId="0" fontId="101" fillId="0" borderId="20" xfId="21" applyFont="1" applyFill="1" applyBorder="1" applyAlignment="1">
      <alignment horizontal="center" vertical="center" wrapText="1"/>
      <protection/>
    </xf>
    <xf numFmtId="3" fontId="101" fillId="0" borderId="20" xfId="21" applyNumberFormat="1" applyFont="1" applyFill="1" applyBorder="1" applyAlignment="1">
      <alignment horizontal="right" vertical="center"/>
      <protection/>
    </xf>
    <xf numFmtId="3" fontId="99" fillId="0" borderId="88" xfId="21" applyNumberFormat="1" applyFont="1" applyFill="1" applyBorder="1" applyAlignment="1">
      <alignment horizontal="right" vertical="center"/>
      <protection/>
    </xf>
    <xf numFmtId="0" fontId="101" fillId="0" borderId="6" xfId="21" applyFont="1" applyFill="1" applyBorder="1" applyAlignment="1">
      <alignment horizontal="center" vertical="center"/>
      <protection/>
    </xf>
    <xf numFmtId="0" fontId="99" fillId="0" borderId="0" xfId="21" applyFont="1" applyBorder="1" applyAlignment="1">
      <alignment horizontal="left" vertical="center" wrapText="1"/>
      <protection/>
    </xf>
    <xf numFmtId="3" fontId="99" fillId="0" borderId="0" xfId="21" applyNumberFormat="1" applyFont="1" applyAlignment="1">
      <alignment vertical="center"/>
      <protection/>
    </xf>
    <xf numFmtId="3" fontId="99" fillId="0" borderId="20" xfId="21" applyNumberFormat="1" applyFont="1" applyBorder="1" applyAlignment="1">
      <alignment horizontal="right" vertical="center"/>
      <protection/>
    </xf>
    <xf numFmtId="0" fontId="101" fillId="0" borderId="122" xfId="21" applyFont="1" applyFill="1" applyBorder="1" applyAlignment="1">
      <alignment horizontal="center" vertical="center"/>
      <protection/>
    </xf>
    <xf numFmtId="0" fontId="99" fillId="0" borderId="18" xfId="21" applyFont="1" applyFill="1" applyBorder="1" applyAlignment="1">
      <alignment horizontal="right" vertical="center"/>
      <protection/>
    </xf>
    <xf numFmtId="3" fontId="101" fillId="0" borderId="15" xfId="21" applyNumberFormat="1" applyFont="1" applyBorder="1" applyAlignment="1">
      <alignment horizontal="right" vertical="center"/>
      <protection/>
    </xf>
    <xf numFmtId="3" fontId="101" fillId="0" borderId="0" xfId="21" applyNumberFormat="1" applyFont="1" applyBorder="1" applyAlignment="1">
      <alignment horizontal="right" vertical="center"/>
      <protection/>
    </xf>
    <xf numFmtId="0" fontId="99" fillId="0" borderId="88" xfId="21" applyFont="1" applyFill="1" applyBorder="1" applyAlignment="1">
      <alignment horizontal="left" vertical="center"/>
      <protection/>
    </xf>
    <xf numFmtId="0" fontId="101" fillId="0" borderId="0" xfId="21" applyFont="1" applyBorder="1" applyAlignment="1">
      <alignment vertical="center"/>
      <protection/>
    </xf>
    <xf numFmtId="3" fontId="101" fillId="0" borderId="88" xfId="21" applyNumberFormat="1" applyFont="1" applyBorder="1" applyAlignment="1">
      <alignment horizontal="right" vertical="center"/>
      <protection/>
    </xf>
    <xf numFmtId="0" fontId="101" fillId="0" borderId="8" xfId="21" applyFont="1" applyFill="1" applyBorder="1" applyAlignment="1">
      <alignment horizontal="center" vertical="center"/>
      <protection/>
    </xf>
  </cellXfs>
  <cellStyles count="18">
    <cellStyle name="Normal" xfId="0"/>
    <cellStyle name="Comma" xfId="15"/>
    <cellStyle name="Comma [0]" xfId="16"/>
    <cellStyle name="Hyperlink" xfId="17"/>
    <cellStyle name="Followed Hyperlink" xfId="18"/>
    <cellStyle name="Normál_10  sz  mell." xfId="19"/>
    <cellStyle name="Normál_12a sz. mell." xfId="20"/>
    <cellStyle name="Normál_14  sz  mell- 9ab kimut  is" xfId="21"/>
    <cellStyle name="Normál_15. sz. mell." xfId="22"/>
    <cellStyle name="Normál_1MELL" xfId="23"/>
    <cellStyle name="Normál_2MELL" xfId="24"/>
    <cellStyle name="Normál_4. sz. mell." xfId="25"/>
    <cellStyle name="Normál_9. sz. melléklet" xfId="26"/>
    <cellStyle name="Normál_Könyvvizsgáló" xfId="27"/>
    <cellStyle name="Normál_Táblázatok" xfId="28"/>
    <cellStyle name="Currency" xfId="29"/>
    <cellStyle name="Currency [0]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238125</xdr:colOff>
      <xdr:row>0</xdr:row>
      <xdr:rowOff>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2352675" y="0"/>
          <a:ext cx="238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Cím-név</a:t>
          </a:r>
        </a:p>
      </xdr:txBody>
    </xdr:sp>
    <xdr:clientData/>
  </xdr:twoCellAnchor>
  <xdr:twoCellAnchor>
    <xdr:from>
      <xdr:col>6</xdr:col>
      <xdr:colOff>295275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Szöveg 2"/>
        <xdr:cNvSpPr txBox="1">
          <a:spLocks noChangeArrowheads="1"/>
        </xdr:cNvSpPr>
      </xdr:nvSpPr>
      <xdr:spPr>
        <a:xfrm>
          <a:off x="2647950" y="0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808080"/>
              </a:solidFill>
            </a:rPr>
            <a:t>Alcím-név</a:t>
          </a:r>
        </a:p>
      </xdr:txBody>
    </xdr:sp>
    <xdr:clientData/>
  </xdr:twoCellAnchor>
  <xdr:twoCellAnchor>
    <xdr:from>
      <xdr:col>7</xdr:col>
      <xdr:colOff>371475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Szöveg 3"/>
        <xdr:cNvSpPr txBox="1">
          <a:spLocks noChangeArrowheads="1"/>
        </xdr:cNvSpPr>
      </xdr:nvSpPr>
      <xdr:spPr>
        <a:xfrm>
          <a:off x="3067050" y="0"/>
          <a:ext cx="3209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800080"/>
              </a:solidFill>
            </a:rPr>
            <a:t>Előirányzati csoportnév</a:t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Szöveg 6"/>
        <xdr:cNvSpPr txBox="1">
          <a:spLocks noChangeArrowheads="1"/>
        </xdr:cNvSpPr>
      </xdr:nvSpPr>
      <xdr:spPr>
        <a:xfrm>
          <a:off x="628650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8080"/>
              </a:solidFill>
            </a:rPr>
            <a:t>Kiemelt előirányzatnév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" name="Szöveg 10"/>
        <xdr:cNvSpPr txBox="1">
          <a:spLocks noChangeArrowheads="1"/>
        </xdr:cNvSpPr>
      </xdr:nvSpPr>
      <xdr:spPr>
        <a:xfrm>
          <a:off x="2352675" y="0"/>
          <a:ext cx="470535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8000"/>
              </a:solidFill>
            </a:rPr>
            <a:t>K I A D Á S O K</a:t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" name="Szöveg 11"/>
        <xdr:cNvSpPr txBox="1">
          <a:spLocks noChangeArrowheads="1"/>
        </xdr:cNvSpPr>
      </xdr:nvSpPr>
      <xdr:spPr>
        <a:xfrm>
          <a:off x="2362200" y="0"/>
          <a:ext cx="4695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VI. fejezet: Hiteltörlesztések
</a:t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7" name="Szöveg 12"/>
        <xdr:cNvSpPr txBox="1">
          <a:spLocks noChangeArrowheads="1"/>
        </xdr:cNvSpPr>
      </xdr:nvSpPr>
      <xdr:spPr>
        <a:xfrm>
          <a:off x="2362200" y="0"/>
          <a:ext cx="4695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VII. fejezet: Tartalékok
</a:t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" name="Szöveg 13"/>
        <xdr:cNvSpPr txBox="1">
          <a:spLocks noChangeArrowheads="1"/>
        </xdr:cNvSpPr>
      </xdr:nvSpPr>
      <xdr:spPr>
        <a:xfrm>
          <a:off x="2362200" y="0"/>
          <a:ext cx="4695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VIII. fejezet: Pénzmaradványi tartalék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4</xdr:col>
      <xdr:colOff>600075</xdr:colOff>
      <xdr:row>4</xdr:row>
      <xdr:rowOff>133350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0" y="923925"/>
          <a:ext cx="671512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2006. évi felújítási pénzmaradvány felosztása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133350</xdr:rowOff>
    </xdr:from>
    <xdr:to>
      <xdr:col>4</xdr:col>
      <xdr:colOff>666750</xdr:colOff>
      <xdr:row>4</xdr:row>
      <xdr:rowOff>57150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0" y="561975"/>
          <a:ext cx="686752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2006. évi beruházási pénzmaradvány felosztása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4</xdr:col>
      <xdr:colOff>733425</xdr:colOff>
      <xdr:row>0</xdr:row>
      <xdr:rowOff>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28575" y="0"/>
          <a:ext cx="66865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2006. évi vagyonnal kapcsolatos kiadások pénzmaradványa</a:t>
          </a:r>
        </a:p>
      </xdr:txBody>
    </xdr:sp>
    <xdr:clientData/>
  </xdr:twoCellAnchor>
  <xdr:twoCellAnchor>
    <xdr:from>
      <xdr:col>0</xdr:col>
      <xdr:colOff>57150</xdr:colOff>
      <xdr:row>68</xdr:row>
      <xdr:rowOff>133350</xdr:rowOff>
    </xdr:from>
    <xdr:to>
      <xdr:col>4</xdr:col>
      <xdr:colOff>733425</xdr:colOff>
      <xdr:row>70</xdr:row>
      <xdr:rowOff>0</xdr:rowOff>
    </xdr:to>
    <xdr:sp>
      <xdr:nvSpPr>
        <xdr:cNvPr id="2" name="Szöveg 2"/>
        <xdr:cNvSpPr txBox="1">
          <a:spLocks noChangeArrowheads="1"/>
        </xdr:cNvSpPr>
      </xdr:nvSpPr>
      <xdr:spPr>
        <a:xfrm>
          <a:off x="57150" y="16040100"/>
          <a:ext cx="6657975" cy="514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2006. évi Felhalmozási célra átadott pénzeszközök és támogatásértékű kiadások pénzmaradványa</a:t>
          </a:r>
        </a:p>
      </xdr:txBody>
    </xdr:sp>
    <xdr:clientData/>
  </xdr:twoCellAnchor>
  <xdr:twoCellAnchor>
    <xdr:from>
      <xdr:col>0</xdr:col>
      <xdr:colOff>28575</xdr:colOff>
      <xdr:row>99</xdr:row>
      <xdr:rowOff>57150</xdr:rowOff>
    </xdr:from>
    <xdr:to>
      <xdr:col>4</xdr:col>
      <xdr:colOff>695325</xdr:colOff>
      <xdr:row>100</xdr:row>
      <xdr:rowOff>142875</xdr:rowOff>
    </xdr:to>
    <xdr:sp>
      <xdr:nvSpPr>
        <xdr:cNvPr id="3" name="Szöveg 3"/>
        <xdr:cNvSpPr txBox="1">
          <a:spLocks noChangeArrowheads="1"/>
        </xdr:cNvSpPr>
      </xdr:nvSpPr>
      <xdr:spPr>
        <a:xfrm>
          <a:off x="28575" y="24060150"/>
          <a:ext cx="66484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2006. évi  pénzmaradványból tartalékba helyezett összegek</a:t>
          </a:r>
        </a:p>
      </xdr:txBody>
    </xdr:sp>
    <xdr:clientData/>
  </xdr:twoCellAnchor>
  <xdr:twoCellAnchor>
    <xdr:from>
      <xdr:col>0</xdr:col>
      <xdr:colOff>0</xdr:colOff>
      <xdr:row>116</xdr:row>
      <xdr:rowOff>0</xdr:rowOff>
    </xdr:from>
    <xdr:to>
      <xdr:col>4</xdr:col>
      <xdr:colOff>733425</xdr:colOff>
      <xdr:row>116</xdr:row>
      <xdr:rowOff>0</xdr:rowOff>
    </xdr:to>
    <xdr:sp>
      <xdr:nvSpPr>
        <xdr:cNvPr id="4" name="Szöveg 4"/>
        <xdr:cNvSpPr txBox="1">
          <a:spLocks noChangeArrowheads="1"/>
        </xdr:cNvSpPr>
      </xdr:nvSpPr>
      <xdr:spPr>
        <a:xfrm>
          <a:off x="0" y="27584400"/>
          <a:ext cx="6715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300" b="1" i="0" u="none" baseline="0"/>
            <a:t>1995. évi pénzmaradványi tartalék</a:t>
          </a:r>
        </a:p>
      </xdr:txBody>
    </xdr:sp>
    <xdr:clientData/>
  </xdr:twoCellAnchor>
  <xdr:twoCellAnchor>
    <xdr:from>
      <xdr:col>0</xdr:col>
      <xdr:colOff>28575</xdr:colOff>
      <xdr:row>1</xdr:row>
      <xdr:rowOff>0</xdr:rowOff>
    </xdr:from>
    <xdr:to>
      <xdr:col>4</xdr:col>
      <xdr:colOff>800100</xdr:colOff>
      <xdr:row>1</xdr:row>
      <xdr:rowOff>0</xdr:rowOff>
    </xdr:to>
    <xdr:sp>
      <xdr:nvSpPr>
        <xdr:cNvPr id="5" name="Szöveg 5"/>
        <xdr:cNvSpPr txBox="1">
          <a:spLocks noChangeArrowheads="1"/>
        </xdr:cNvSpPr>
      </xdr:nvSpPr>
      <xdr:spPr>
        <a:xfrm>
          <a:off x="28575" y="152400"/>
          <a:ext cx="6753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1999. évi pénzügyi befektetések  kiadásai pénzmaradványa</a:t>
          </a:r>
        </a:p>
      </xdr:txBody>
    </xdr:sp>
    <xdr:clientData/>
  </xdr:twoCellAnchor>
  <xdr:twoCellAnchor>
    <xdr:from>
      <xdr:col>0</xdr:col>
      <xdr:colOff>19050</xdr:colOff>
      <xdr:row>17</xdr:row>
      <xdr:rowOff>114300</xdr:rowOff>
    </xdr:from>
    <xdr:to>
      <xdr:col>4</xdr:col>
      <xdr:colOff>723900</xdr:colOff>
      <xdr:row>20</xdr:row>
      <xdr:rowOff>209550</xdr:rowOff>
    </xdr:to>
    <xdr:sp>
      <xdr:nvSpPr>
        <xdr:cNvPr id="6" name="Szöveg 1"/>
        <xdr:cNvSpPr txBox="1">
          <a:spLocks noChangeArrowheads="1"/>
        </xdr:cNvSpPr>
      </xdr:nvSpPr>
      <xdr:spPr>
        <a:xfrm>
          <a:off x="19050" y="4038600"/>
          <a:ext cx="66865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Helyi kisebbségi önkormányzatok működési kiadásai 
2006. évi módosított pénzmaradványának összetevői</a:t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4</xdr:col>
      <xdr:colOff>723900</xdr:colOff>
      <xdr:row>119</xdr:row>
      <xdr:rowOff>0</xdr:rowOff>
    </xdr:to>
    <xdr:sp>
      <xdr:nvSpPr>
        <xdr:cNvPr id="7" name="Szöveg 2"/>
        <xdr:cNvSpPr txBox="1">
          <a:spLocks noChangeArrowheads="1"/>
        </xdr:cNvSpPr>
      </xdr:nvSpPr>
      <xdr:spPr>
        <a:xfrm>
          <a:off x="38100" y="28127325"/>
          <a:ext cx="6667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2004. évi pénzmaradványt terhelő költségvetési befizetések</a:t>
          </a:r>
        </a:p>
      </xdr:txBody>
    </xdr:sp>
    <xdr:clientData/>
  </xdr:twoCellAnchor>
  <xdr:twoCellAnchor>
    <xdr:from>
      <xdr:col>0</xdr:col>
      <xdr:colOff>28575</xdr:colOff>
      <xdr:row>120</xdr:row>
      <xdr:rowOff>0</xdr:rowOff>
    </xdr:from>
    <xdr:to>
      <xdr:col>4</xdr:col>
      <xdr:colOff>714375</xdr:colOff>
      <xdr:row>120</xdr:row>
      <xdr:rowOff>0</xdr:rowOff>
    </xdr:to>
    <xdr:sp>
      <xdr:nvSpPr>
        <xdr:cNvPr id="8" name="Szöveg 2"/>
        <xdr:cNvSpPr txBox="1">
          <a:spLocks noChangeArrowheads="1"/>
        </xdr:cNvSpPr>
      </xdr:nvSpPr>
      <xdr:spPr>
        <a:xfrm>
          <a:off x="28575" y="28298775"/>
          <a:ext cx="6667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Bérlakásértékesítésből képződött 2004. évi maradvány *</a:t>
          </a:r>
        </a:p>
      </xdr:txBody>
    </xdr:sp>
    <xdr:clientData/>
  </xdr:twoCellAnchor>
  <xdr:twoCellAnchor>
    <xdr:from>
      <xdr:col>0</xdr:col>
      <xdr:colOff>28575</xdr:colOff>
      <xdr:row>83</xdr:row>
      <xdr:rowOff>180975</xdr:rowOff>
    </xdr:from>
    <xdr:to>
      <xdr:col>4</xdr:col>
      <xdr:colOff>704850</xdr:colOff>
      <xdr:row>85</xdr:row>
      <xdr:rowOff>161925</xdr:rowOff>
    </xdr:to>
    <xdr:sp>
      <xdr:nvSpPr>
        <xdr:cNvPr id="9" name="Szöveg 2"/>
        <xdr:cNvSpPr txBox="1">
          <a:spLocks noChangeArrowheads="1"/>
        </xdr:cNvSpPr>
      </xdr:nvSpPr>
      <xdr:spPr>
        <a:xfrm>
          <a:off x="28575" y="20078700"/>
          <a:ext cx="665797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2006. évi hitelek, kölcsönök nyújtása 
és törlesztése kiadásai pénzmaradványa</a:t>
          </a:r>
        </a:p>
      </xdr:txBody>
    </xdr:sp>
    <xdr:clientData/>
  </xdr:twoCellAnchor>
  <xdr:twoCellAnchor>
    <xdr:from>
      <xdr:col>0</xdr:col>
      <xdr:colOff>47625</xdr:colOff>
      <xdr:row>16</xdr:row>
      <xdr:rowOff>0</xdr:rowOff>
    </xdr:from>
    <xdr:to>
      <xdr:col>4</xdr:col>
      <xdr:colOff>800100</xdr:colOff>
      <xdr:row>16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7625" y="3752850"/>
          <a:ext cx="6734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2002. évi pénzügyi befektetések kiadásai pénzmaradványa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5</xdr:col>
      <xdr:colOff>0</xdr:colOff>
      <xdr:row>65</xdr:row>
      <xdr:rowOff>0</xdr:rowOff>
    </xdr:to>
    <xdr:sp>
      <xdr:nvSpPr>
        <xdr:cNvPr id="11" name="Szöveg 1"/>
        <xdr:cNvSpPr txBox="1">
          <a:spLocks noChangeArrowheads="1"/>
        </xdr:cNvSpPr>
      </xdr:nvSpPr>
      <xdr:spPr>
        <a:xfrm>
          <a:off x="0" y="15220950"/>
          <a:ext cx="6781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A fedett uszoda üzemeltetés 2001. évi pénzmaradványa </a:t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4</xdr:col>
      <xdr:colOff>723900</xdr:colOff>
      <xdr:row>119</xdr:row>
      <xdr:rowOff>0</xdr:rowOff>
    </xdr:to>
    <xdr:sp>
      <xdr:nvSpPr>
        <xdr:cNvPr id="12" name="Szöveg 2"/>
        <xdr:cNvSpPr txBox="1">
          <a:spLocks noChangeArrowheads="1"/>
        </xdr:cNvSpPr>
      </xdr:nvSpPr>
      <xdr:spPr>
        <a:xfrm>
          <a:off x="38100" y="28127325"/>
          <a:ext cx="6667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2004. évi pénzügyi befektetések kiadásai pénzmaradványa</a:t>
          </a:r>
        </a:p>
      </xdr:txBody>
    </xdr:sp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723900</xdr:colOff>
      <xdr:row>1</xdr:row>
      <xdr:rowOff>0</xdr:rowOff>
    </xdr:to>
    <xdr:sp>
      <xdr:nvSpPr>
        <xdr:cNvPr id="13" name="Szöveg 2"/>
        <xdr:cNvSpPr txBox="1">
          <a:spLocks noChangeArrowheads="1"/>
        </xdr:cNvSpPr>
      </xdr:nvSpPr>
      <xdr:spPr>
        <a:xfrm>
          <a:off x="38100" y="152400"/>
          <a:ext cx="6667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2005. évi pénzügyi befektetések kiadásai pénzmaradványa</a:t>
          </a:r>
        </a:p>
      </xdr:txBody>
    </xdr:sp>
    <xdr:clientData/>
  </xdr:twoCellAnchor>
  <xdr:twoCellAnchor>
    <xdr:from>
      <xdr:col>0</xdr:col>
      <xdr:colOff>28575</xdr:colOff>
      <xdr:row>124</xdr:row>
      <xdr:rowOff>57150</xdr:rowOff>
    </xdr:from>
    <xdr:to>
      <xdr:col>4</xdr:col>
      <xdr:colOff>695325</xdr:colOff>
      <xdr:row>125</xdr:row>
      <xdr:rowOff>142875</xdr:rowOff>
    </xdr:to>
    <xdr:sp>
      <xdr:nvSpPr>
        <xdr:cNvPr id="14" name="Szöveg 3"/>
        <xdr:cNvSpPr txBox="1">
          <a:spLocks noChangeArrowheads="1"/>
        </xdr:cNvSpPr>
      </xdr:nvSpPr>
      <xdr:spPr>
        <a:xfrm>
          <a:off x="28575" y="29003625"/>
          <a:ext cx="6648450" cy="495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2006. évi  pénzmaradványt terhelő költségvetési befizetések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419100</xdr:rowOff>
    </xdr:from>
    <xdr:to>
      <xdr:col>4</xdr:col>
      <xdr:colOff>581025</xdr:colOff>
      <xdr:row>3</xdr:row>
      <xdr:rowOff>9525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9525" y="609600"/>
          <a:ext cx="6867525" cy="638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Az önállóan gazdálkodó költségvetési szervek és a Polgármesteri Hivatal 
2006. évi létszámalakulása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2" name="Szöveg 2"/>
        <xdr:cNvSpPr txBox="1">
          <a:spLocks noChangeArrowheads="1"/>
        </xdr:cNvSpPr>
      </xdr:nvSpPr>
      <xdr:spPr>
        <a:xfrm>
          <a:off x="7258050" y="24574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B E V É T E L</a:t>
          </a:r>
        </a:p>
      </xdr:txBody>
    </xdr:sp>
    <xdr:clientData/>
  </xdr:twoCellAnchor>
  <xdr:twoCellAnchor>
    <xdr:from>
      <xdr:col>0</xdr:col>
      <xdr:colOff>257175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" name="Szöveg 3"/>
        <xdr:cNvSpPr txBox="1">
          <a:spLocks noChangeArrowheads="1"/>
        </xdr:cNvSpPr>
      </xdr:nvSpPr>
      <xdr:spPr>
        <a:xfrm>
          <a:off x="257175" y="2457450"/>
          <a:ext cx="40195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Intézmény neve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9525</xdr:colOff>
      <xdr:row>5</xdr:row>
      <xdr:rowOff>0</xdr:rowOff>
    </xdr:to>
    <xdr:sp>
      <xdr:nvSpPr>
        <xdr:cNvPr id="4" name="Szöveg 4"/>
        <xdr:cNvSpPr txBox="1">
          <a:spLocks noChangeArrowheads="1"/>
        </xdr:cNvSpPr>
      </xdr:nvSpPr>
      <xdr:spPr>
        <a:xfrm>
          <a:off x="0" y="2457450"/>
          <a:ext cx="3333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Sor- szám</a:t>
          </a:r>
        </a:p>
      </xdr:txBody>
    </xdr:sp>
    <xdr:clientData/>
  </xdr:twoCellAnchor>
  <xdr:twoCellAnchor>
    <xdr:from>
      <xdr:col>0</xdr:col>
      <xdr:colOff>9525</xdr:colOff>
      <xdr:row>45</xdr:row>
      <xdr:rowOff>0</xdr:rowOff>
    </xdr:from>
    <xdr:to>
      <xdr:col>4</xdr:col>
      <xdr:colOff>962025</xdr:colOff>
      <xdr:row>45</xdr:row>
      <xdr:rowOff>0</xdr:rowOff>
    </xdr:to>
    <xdr:sp>
      <xdr:nvSpPr>
        <xdr:cNvPr id="5" name="Szöveg 5"/>
        <xdr:cNvSpPr txBox="1">
          <a:spLocks noChangeArrowheads="1"/>
        </xdr:cNvSpPr>
      </xdr:nvSpPr>
      <xdr:spPr>
        <a:xfrm>
          <a:off x="9525" y="10020300"/>
          <a:ext cx="7248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A Városi Ellátó Szolgálat részben önálló intézményeinek 
1999. január 1-jei létszámkerete</a:t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6" name="Szöveg 6"/>
        <xdr:cNvSpPr txBox="1">
          <a:spLocks noChangeArrowheads="1"/>
        </xdr:cNvSpPr>
      </xdr:nvSpPr>
      <xdr:spPr>
        <a:xfrm>
          <a:off x="7258050" y="100203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B E V É T E L</a:t>
          </a:r>
        </a:p>
      </xdr:txBody>
    </xdr:sp>
    <xdr:clientData/>
  </xdr:twoCellAnchor>
  <xdr:twoCellAnchor>
    <xdr:from>
      <xdr:col>0</xdr:col>
      <xdr:colOff>257175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7" name="Szöveg 7"/>
        <xdr:cNvSpPr txBox="1">
          <a:spLocks noChangeArrowheads="1"/>
        </xdr:cNvSpPr>
      </xdr:nvSpPr>
      <xdr:spPr>
        <a:xfrm>
          <a:off x="257175" y="10020300"/>
          <a:ext cx="40195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Intézmény neve</a:t>
          </a:r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1</xdr:col>
      <xdr:colOff>9525</xdr:colOff>
      <xdr:row>45</xdr:row>
      <xdr:rowOff>0</xdr:rowOff>
    </xdr:to>
    <xdr:sp>
      <xdr:nvSpPr>
        <xdr:cNvPr id="8" name="Szöveg 8"/>
        <xdr:cNvSpPr txBox="1">
          <a:spLocks noChangeArrowheads="1"/>
        </xdr:cNvSpPr>
      </xdr:nvSpPr>
      <xdr:spPr>
        <a:xfrm>
          <a:off x="0" y="10020300"/>
          <a:ext cx="3333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Sor- szám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9525" y="0"/>
          <a:ext cx="6296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Az önállóan gazdálkodó költségvetési szervek és 
a Polgármesteri Hivatal 
1999. január 1-jei létszámkerete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Szöveg 2"/>
        <xdr:cNvSpPr txBox="1">
          <a:spLocks noChangeArrowheads="1"/>
        </xdr:cNvSpPr>
      </xdr:nvSpPr>
      <xdr:spPr>
        <a:xfrm>
          <a:off x="630555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B E V É T E L</a:t>
          </a:r>
        </a:p>
      </xdr:txBody>
    </xdr:sp>
    <xdr:clientData/>
  </xdr:twoCellAnchor>
  <xdr:twoCellAnchor>
    <xdr:from>
      <xdr:col>0</xdr:col>
      <xdr:colOff>257175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Szöveg 3"/>
        <xdr:cNvSpPr txBox="1">
          <a:spLocks noChangeArrowheads="1"/>
        </xdr:cNvSpPr>
      </xdr:nvSpPr>
      <xdr:spPr>
        <a:xfrm>
          <a:off x="257175" y="0"/>
          <a:ext cx="33051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Intézmény neve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4" name="Szöveg 4"/>
        <xdr:cNvSpPr txBox="1">
          <a:spLocks noChangeArrowheads="1"/>
        </xdr:cNvSpPr>
      </xdr:nvSpPr>
      <xdr:spPr>
        <a:xfrm>
          <a:off x="0" y="0"/>
          <a:ext cx="3714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Sor- szám</a:t>
          </a:r>
        </a:p>
      </xdr:txBody>
    </xdr:sp>
    <xdr:clientData/>
  </xdr:twoCellAnchor>
  <xdr:twoCellAnchor>
    <xdr:from>
      <xdr:col>0</xdr:col>
      <xdr:colOff>19050</xdr:colOff>
      <xdr:row>2</xdr:row>
      <xdr:rowOff>47625</xdr:rowOff>
    </xdr:from>
    <xdr:to>
      <xdr:col>5</xdr:col>
      <xdr:colOff>0</xdr:colOff>
      <xdr:row>2</xdr:row>
      <xdr:rowOff>628650</xdr:rowOff>
    </xdr:to>
    <xdr:sp>
      <xdr:nvSpPr>
        <xdr:cNvPr id="5" name="Szöveg 5"/>
        <xdr:cNvSpPr txBox="1">
          <a:spLocks noChangeArrowheads="1"/>
        </xdr:cNvSpPr>
      </xdr:nvSpPr>
      <xdr:spPr>
        <a:xfrm>
          <a:off x="19050" y="638175"/>
          <a:ext cx="6286500" cy="581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A Városi Ellátó Szolgálat részben önálló intézményeinek 
2006. évi létszámalakulása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6" name="Szöveg 6"/>
        <xdr:cNvSpPr txBox="1">
          <a:spLocks noChangeArrowheads="1"/>
        </xdr:cNvSpPr>
      </xdr:nvSpPr>
      <xdr:spPr>
        <a:xfrm>
          <a:off x="6305550" y="1400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B E V É T E L</a:t>
          </a:r>
        </a:p>
      </xdr:txBody>
    </xdr:sp>
    <xdr:clientData/>
  </xdr:twoCellAnchor>
  <xdr:twoCellAnchor>
    <xdr:from>
      <xdr:col>0</xdr:col>
      <xdr:colOff>257175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" name="Szöveg 7"/>
        <xdr:cNvSpPr txBox="1">
          <a:spLocks noChangeArrowheads="1"/>
        </xdr:cNvSpPr>
      </xdr:nvSpPr>
      <xdr:spPr>
        <a:xfrm>
          <a:off x="257175" y="1400175"/>
          <a:ext cx="33051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Intézmény neve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1</xdr:col>
      <xdr:colOff>9525</xdr:colOff>
      <xdr:row>4</xdr:row>
      <xdr:rowOff>0</xdr:rowOff>
    </xdr:to>
    <xdr:sp>
      <xdr:nvSpPr>
        <xdr:cNvPr id="8" name="Szöveg 8"/>
        <xdr:cNvSpPr txBox="1">
          <a:spLocks noChangeArrowheads="1"/>
        </xdr:cNvSpPr>
      </xdr:nvSpPr>
      <xdr:spPr>
        <a:xfrm>
          <a:off x="0" y="1400175"/>
          <a:ext cx="3714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Sor- szám</a:t>
          </a:r>
        </a:p>
      </xdr:txBody>
    </xdr:sp>
    <xdr:clientData/>
  </xdr:twoCellAnchor>
  <xdr:twoCellAnchor>
    <xdr:from>
      <xdr:col>0</xdr:col>
      <xdr:colOff>76200</xdr:colOff>
      <xdr:row>30</xdr:row>
      <xdr:rowOff>57150</xdr:rowOff>
    </xdr:from>
    <xdr:to>
      <xdr:col>4</xdr:col>
      <xdr:colOff>800100</xdr:colOff>
      <xdr:row>30</xdr:row>
      <xdr:rowOff>466725</xdr:rowOff>
    </xdr:to>
    <xdr:sp>
      <xdr:nvSpPr>
        <xdr:cNvPr id="9" name="Szöveg 5"/>
        <xdr:cNvSpPr txBox="1">
          <a:spLocks noChangeArrowheads="1"/>
        </xdr:cNvSpPr>
      </xdr:nvSpPr>
      <xdr:spPr>
        <a:xfrm>
          <a:off x="76200" y="6838950"/>
          <a:ext cx="6181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Kossuth Zsuzsa Gimnázium, Szakképző Iskola és Kollégium
részben önálló intézményeinek 2006. évi létszámalakulása</a:t>
          </a:r>
        </a:p>
      </xdr:txBody>
    </xdr:sp>
    <xdr:clientData/>
  </xdr:twoCellAnchor>
  <xdr:twoCellAnchor>
    <xdr:from>
      <xdr:col>0</xdr:col>
      <xdr:colOff>76200</xdr:colOff>
      <xdr:row>38</xdr:row>
      <xdr:rowOff>0</xdr:rowOff>
    </xdr:from>
    <xdr:to>
      <xdr:col>4</xdr:col>
      <xdr:colOff>800100</xdr:colOff>
      <xdr:row>38</xdr:row>
      <xdr:rowOff>0</xdr:rowOff>
    </xdr:to>
    <xdr:sp>
      <xdr:nvSpPr>
        <xdr:cNvPr id="10" name="Szöveg 5"/>
        <xdr:cNvSpPr txBox="1">
          <a:spLocks noChangeArrowheads="1"/>
        </xdr:cNvSpPr>
      </xdr:nvSpPr>
      <xdr:spPr>
        <a:xfrm>
          <a:off x="76200" y="9410700"/>
          <a:ext cx="6181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Eger és Körzete Kistérségi Területfejlesztési Társulás
részben önálló intézményeinek 2004. évi létszámalakulása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19</xdr:row>
      <xdr:rowOff>238125</xdr:rowOff>
    </xdr:from>
    <xdr:to>
      <xdr:col>8</xdr:col>
      <xdr:colOff>0</xdr:colOff>
      <xdr:row>21</xdr:row>
      <xdr:rowOff>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95250" y="5324475"/>
          <a:ext cx="7105650" cy="514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Egri Görög Települési Önkormányzat 
2006. évi költségvetés mérlege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4</xdr:col>
      <xdr:colOff>0</xdr:colOff>
      <xdr:row>24</xdr:row>
      <xdr:rowOff>0</xdr:rowOff>
    </xdr:to>
    <xdr:sp>
      <xdr:nvSpPr>
        <xdr:cNvPr id="2" name="Szöveg 2"/>
        <xdr:cNvSpPr txBox="1">
          <a:spLocks noChangeArrowheads="1"/>
        </xdr:cNvSpPr>
      </xdr:nvSpPr>
      <xdr:spPr>
        <a:xfrm>
          <a:off x="0" y="6315075"/>
          <a:ext cx="360045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8000"/>
              </a:solidFill>
            </a:rPr>
            <a:t>B E V É T E L E K</a:t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8</xdr:col>
      <xdr:colOff>0</xdr:colOff>
      <xdr:row>24</xdr:row>
      <xdr:rowOff>0</xdr:rowOff>
    </xdr:to>
    <xdr:sp>
      <xdr:nvSpPr>
        <xdr:cNvPr id="3" name="Szöveg 3"/>
        <xdr:cNvSpPr txBox="1">
          <a:spLocks noChangeArrowheads="1"/>
        </xdr:cNvSpPr>
      </xdr:nvSpPr>
      <xdr:spPr>
        <a:xfrm>
          <a:off x="3600450" y="6315075"/>
          <a:ext cx="360045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K I A D Á S O K</a:t>
          </a:r>
        </a:p>
      </xdr:txBody>
    </xdr:sp>
    <xdr:clientData/>
  </xdr:twoCellAnchor>
  <xdr:twoCellAnchor>
    <xdr:from>
      <xdr:col>0</xdr:col>
      <xdr:colOff>66675</xdr:colOff>
      <xdr:row>43</xdr:row>
      <xdr:rowOff>0</xdr:rowOff>
    </xdr:from>
    <xdr:to>
      <xdr:col>8</xdr:col>
      <xdr:colOff>0</xdr:colOff>
      <xdr:row>45</xdr:row>
      <xdr:rowOff>0</xdr:rowOff>
    </xdr:to>
    <xdr:sp>
      <xdr:nvSpPr>
        <xdr:cNvPr id="4" name="Szöveg 1"/>
        <xdr:cNvSpPr txBox="1">
          <a:spLocks noChangeArrowheads="1"/>
        </xdr:cNvSpPr>
      </xdr:nvSpPr>
      <xdr:spPr>
        <a:xfrm>
          <a:off x="66675" y="12706350"/>
          <a:ext cx="7134225" cy="495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Egri Lengyel Települési Kisebbségi Önkormányzat 
2006. évi költségvetés mérlege</a:t>
          </a:r>
        </a:p>
      </xdr:txBody>
    </xdr:sp>
    <xdr:clientData/>
  </xdr:twoCellAnchor>
  <xdr:twoCellAnchor>
    <xdr:from>
      <xdr:col>0</xdr:col>
      <xdr:colOff>0</xdr:colOff>
      <xdr:row>47</xdr:row>
      <xdr:rowOff>0</xdr:rowOff>
    </xdr:from>
    <xdr:to>
      <xdr:col>4</xdr:col>
      <xdr:colOff>0</xdr:colOff>
      <xdr:row>48</xdr:row>
      <xdr:rowOff>0</xdr:rowOff>
    </xdr:to>
    <xdr:sp>
      <xdr:nvSpPr>
        <xdr:cNvPr id="5" name="Szöveg 2"/>
        <xdr:cNvSpPr txBox="1">
          <a:spLocks noChangeArrowheads="1"/>
        </xdr:cNvSpPr>
      </xdr:nvSpPr>
      <xdr:spPr>
        <a:xfrm>
          <a:off x="0" y="13592175"/>
          <a:ext cx="36004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8000"/>
              </a:solidFill>
            </a:rPr>
            <a:t>B E V É T E L E K</a:t>
          </a:r>
        </a:p>
      </xdr:txBody>
    </xdr:sp>
    <xdr:clientData/>
  </xdr:twoCellAnchor>
  <xdr:twoCellAnchor>
    <xdr:from>
      <xdr:col>4</xdr:col>
      <xdr:colOff>0</xdr:colOff>
      <xdr:row>47</xdr:row>
      <xdr:rowOff>0</xdr:rowOff>
    </xdr:from>
    <xdr:to>
      <xdr:col>8</xdr:col>
      <xdr:colOff>0</xdr:colOff>
      <xdr:row>48</xdr:row>
      <xdr:rowOff>0</xdr:rowOff>
    </xdr:to>
    <xdr:sp>
      <xdr:nvSpPr>
        <xdr:cNvPr id="6" name="Szöveg 3"/>
        <xdr:cNvSpPr txBox="1">
          <a:spLocks noChangeArrowheads="1"/>
        </xdr:cNvSpPr>
      </xdr:nvSpPr>
      <xdr:spPr>
        <a:xfrm>
          <a:off x="3600450" y="13592175"/>
          <a:ext cx="36004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K I A D Á S O K</a:t>
          </a:r>
        </a:p>
      </xdr:txBody>
    </xdr:sp>
    <xdr:clientData/>
  </xdr:twoCellAnchor>
  <xdr:twoCellAnchor>
    <xdr:from>
      <xdr:col>0</xdr:col>
      <xdr:colOff>104775</xdr:colOff>
      <xdr:row>2</xdr:row>
      <xdr:rowOff>76200</xdr:rowOff>
    </xdr:from>
    <xdr:to>
      <xdr:col>8</xdr:col>
      <xdr:colOff>0</xdr:colOff>
      <xdr:row>4</xdr:row>
      <xdr:rowOff>0</xdr:rowOff>
    </xdr:to>
    <xdr:sp>
      <xdr:nvSpPr>
        <xdr:cNvPr id="7" name="Szöveg 1"/>
        <xdr:cNvSpPr txBox="1">
          <a:spLocks noChangeArrowheads="1"/>
        </xdr:cNvSpPr>
      </xdr:nvSpPr>
      <xdr:spPr>
        <a:xfrm>
          <a:off x="104775" y="514350"/>
          <a:ext cx="7096125" cy="4857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Egri Cigány Települési Kisebbségi Önkormányzat 
2006. évi költségvetés mérlege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7</xdr:row>
      <xdr:rowOff>0</xdr:rowOff>
    </xdr:to>
    <xdr:sp>
      <xdr:nvSpPr>
        <xdr:cNvPr id="8" name="Szöveg 2"/>
        <xdr:cNvSpPr txBox="1">
          <a:spLocks noChangeArrowheads="1"/>
        </xdr:cNvSpPr>
      </xdr:nvSpPr>
      <xdr:spPr>
        <a:xfrm>
          <a:off x="0" y="1476375"/>
          <a:ext cx="360045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8000"/>
              </a:solidFill>
            </a:rPr>
            <a:t>B E V É T E L E K</a:t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8</xdr:col>
      <xdr:colOff>0</xdr:colOff>
      <xdr:row>7</xdr:row>
      <xdr:rowOff>0</xdr:rowOff>
    </xdr:to>
    <xdr:sp>
      <xdr:nvSpPr>
        <xdr:cNvPr id="9" name="Szöveg 3"/>
        <xdr:cNvSpPr txBox="1">
          <a:spLocks noChangeArrowheads="1"/>
        </xdr:cNvSpPr>
      </xdr:nvSpPr>
      <xdr:spPr>
        <a:xfrm>
          <a:off x="3600450" y="1476375"/>
          <a:ext cx="360045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K I A D Á S O K</a:t>
          </a:r>
        </a:p>
      </xdr:txBody>
    </xdr:sp>
    <xdr:clientData/>
  </xdr:twoCellAnchor>
  <xdr:twoCellAnchor>
    <xdr:from>
      <xdr:col>0</xdr:col>
      <xdr:colOff>66675</xdr:colOff>
      <xdr:row>64</xdr:row>
      <xdr:rowOff>0</xdr:rowOff>
    </xdr:from>
    <xdr:to>
      <xdr:col>8</xdr:col>
      <xdr:colOff>0</xdr:colOff>
      <xdr:row>66</xdr:row>
      <xdr:rowOff>0</xdr:rowOff>
    </xdr:to>
    <xdr:sp>
      <xdr:nvSpPr>
        <xdr:cNvPr id="10" name="Szöveg 1"/>
        <xdr:cNvSpPr txBox="1">
          <a:spLocks noChangeArrowheads="1"/>
        </xdr:cNvSpPr>
      </xdr:nvSpPr>
      <xdr:spPr>
        <a:xfrm>
          <a:off x="66675" y="17764125"/>
          <a:ext cx="7134225" cy="495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Egri Ruszin Települési Kisebbségi Önkormányzat 
2006. évi költségvetés mérlege</a:t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69</xdr:row>
      <xdr:rowOff>0</xdr:rowOff>
    </xdr:to>
    <xdr:sp>
      <xdr:nvSpPr>
        <xdr:cNvPr id="11" name="Szöveg 2"/>
        <xdr:cNvSpPr txBox="1">
          <a:spLocks noChangeArrowheads="1"/>
        </xdr:cNvSpPr>
      </xdr:nvSpPr>
      <xdr:spPr>
        <a:xfrm>
          <a:off x="0" y="18649950"/>
          <a:ext cx="36004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8000"/>
              </a:solidFill>
            </a:rPr>
            <a:t>B E V É T E L E K</a:t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8</xdr:col>
      <xdr:colOff>0</xdr:colOff>
      <xdr:row>69</xdr:row>
      <xdr:rowOff>0</xdr:rowOff>
    </xdr:to>
    <xdr:sp>
      <xdr:nvSpPr>
        <xdr:cNvPr id="12" name="Szöveg 3"/>
        <xdr:cNvSpPr txBox="1">
          <a:spLocks noChangeArrowheads="1"/>
        </xdr:cNvSpPr>
      </xdr:nvSpPr>
      <xdr:spPr>
        <a:xfrm>
          <a:off x="3600450" y="18649950"/>
          <a:ext cx="36004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K I A D Á S O K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352425" y="0"/>
          <a:ext cx="5010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Felújítási feladatok az 1995. évi tervezéshez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Szöveg 2"/>
        <xdr:cNvSpPr txBox="1">
          <a:spLocks noChangeArrowheads="1"/>
        </xdr:cNvSpPr>
      </xdr:nvSpPr>
      <xdr:spPr>
        <a:xfrm>
          <a:off x="0" y="0"/>
          <a:ext cx="53625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Többéves kihatással járó feladatok előirányzatai éves bontásban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Szöveg 4"/>
        <xdr:cNvSpPr txBox="1">
          <a:spLocks noChangeArrowheads="1"/>
        </xdr:cNvSpPr>
      </xdr:nvSpPr>
      <xdr:spPr>
        <a:xfrm>
          <a:off x="1123950" y="0"/>
          <a:ext cx="3371850" cy="0"/>
        </a:xfrm>
        <a:prstGeom prst="rect">
          <a:avLst/>
        </a:prstGeom>
        <a:noFill/>
        <a:ln w="1714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Címnév/Alcímnév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657225</xdr:colOff>
      <xdr:row>0</xdr:row>
      <xdr:rowOff>0</xdr:rowOff>
    </xdr:to>
    <xdr:sp>
      <xdr:nvSpPr>
        <xdr:cNvPr id="4" name="Szöveg 5"/>
        <xdr:cNvSpPr txBox="1">
          <a:spLocks noChangeArrowheads="1"/>
        </xdr:cNvSpPr>
      </xdr:nvSpPr>
      <xdr:spPr>
        <a:xfrm>
          <a:off x="361950" y="0"/>
          <a:ext cx="647700" cy="0"/>
        </a:xfrm>
        <a:prstGeom prst="rect">
          <a:avLst/>
        </a:prstGeom>
        <a:noFill/>
        <a:ln w="1714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Fejezet/ Címszám/ Alcímszám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Szöveg 9"/>
        <xdr:cNvSpPr txBox="1">
          <a:spLocks noChangeArrowheads="1"/>
        </xdr:cNvSpPr>
      </xdr:nvSpPr>
      <xdr:spPr>
        <a:xfrm>
          <a:off x="0" y="0"/>
          <a:ext cx="352425" cy="0"/>
        </a:xfrm>
        <a:prstGeom prst="rect">
          <a:avLst/>
        </a:prstGeom>
        <a:noFill/>
        <a:ln w="1714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Sor-szám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Szöveg 10"/>
        <xdr:cNvSpPr txBox="1">
          <a:spLocks noChangeArrowheads="1"/>
        </xdr:cNvSpPr>
      </xdr:nvSpPr>
      <xdr:spPr>
        <a:xfrm>
          <a:off x="0" y="0"/>
          <a:ext cx="3524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7.</a:t>
          </a:r>
        </a:p>
      </xdr:txBody>
    </xdr:sp>
    <xdr:clientData/>
  </xdr:twoCellAnchor>
  <xdr:twoCellAnchor>
    <xdr:from>
      <xdr:col>1</xdr:col>
      <xdr:colOff>228600</xdr:colOff>
      <xdr:row>0</xdr:row>
      <xdr:rowOff>0</xdr:rowOff>
    </xdr:from>
    <xdr:to>
      <xdr:col>1</xdr:col>
      <xdr:colOff>371475</xdr:colOff>
      <xdr:row>0</xdr:row>
      <xdr:rowOff>0</xdr:rowOff>
    </xdr:to>
    <xdr:sp>
      <xdr:nvSpPr>
        <xdr:cNvPr id="7" name="Szöveg 11"/>
        <xdr:cNvSpPr txBox="1">
          <a:spLocks noChangeArrowheads="1"/>
        </xdr:cNvSpPr>
      </xdr:nvSpPr>
      <xdr:spPr>
        <a:xfrm>
          <a:off x="581025" y="0"/>
          <a:ext cx="1428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*</a:t>
          </a:r>
        </a:p>
      </xdr:txBody>
    </xdr:sp>
    <xdr:clientData/>
  </xdr:twoCellAnchor>
  <xdr:twoCellAnchor>
    <xdr:from>
      <xdr:col>1</xdr:col>
      <xdr:colOff>161925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Szöveg 12"/>
        <xdr:cNvSpPr txBox="1">
          <a:spLocks noChangeArrowheads="1"/>
        </xdr:cNvSpPr>
      </xdr:nvSpPr>
      <xdr:spPr>
        <a:xfrm>
          <a:off x="514350" y="0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* *</a:t>
          </a:r>
        </a:p>
      </xdr:txBody>
    </xdr:sp>
    <xdr:clientData/>
  </xdr:twoCellAnchor>
  <xdr:twoCellAnchor>
    <xdr:from>
      <xdr:col>3</xdr:col>
      <xdr:colOff>819150</xdr:colOff>
      <xdr:row>0</xdr:row>
      <xdr:rowOff>0</xdr:rowOff>
    </xdr:from>
    <xdr:to>
      <xdr:col>3</xdr:col>
      <xdr:colOff>657225</xdr:colOff>
      <xdr:row>0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3149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*</a:t>
          </a:r>
        </a:p>
      </xdr:txBody>
    </xdr:sp>
    <xdr:clientData/>
  </xdr:twoCellAnchor>
  <xdr:twoCellAnchor>
    <xdr:from>
      <xdr:col>2</xdr:col>
      <xdr:colOff>809625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933575" y="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*</a:t>
          </a:r>
        </a:p>
      </xdr:txBody>
    </xdr:sp>
    <xdr:clientData/>
  </xdr:twoCellAnchor>
  <xdr:twoCellAnchor>
    <xdr:from>
      <xdr:col>2</xdr:col>
      <xdr:colOff>1857375</xdr:colOff>
      <xdr:row>0</xdr:row>
      <xdr:rowOff>0</xdr:rowOff>
    </xdr:from>
    <xdr:to>
      <xdr:col>2</xdr:col>
      <xdr:colOff>2019300</xdr:colOff>
      <xdr:row>0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981325" y="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*</a:t>
          </a:r>
        </a:p>
      </xdr:txBody>
    </xdr:sp>
    <xdr:clientData/>
  </xdr:twoCellAnchor>
  <xdr:twoCellAnchor>
    <xdr:from>
      <xdr:col>2</xdr:col>
      <xdr:colOff>1857375</xdr:colOff>
      <xdr:row>0</xdr:row>
      <xdr:rowOff>0</xdr:rowOff>
    </xdr:from>
    <xdr:to>
      <xdr:col>2</xdr:col>
      <xdr:colOff>2019300</xdr:colOff>
      <xdr:row>0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2981325" y="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*</a:t>
          </a:r>
        </a:p>
      </xdr:txBody>
    </xdr:sp>
    <xdr:clientData/>
  </xdr:twoCellAnchor>
  <xdr:twoCellAnchor>
    <xdr:from>
      <xdr:col>2</xdr:col>
      <xdr:colOff>1857375</xdr:colOff>
      <xdr:row>0</xdr:row>
      <xdr:rowOff>0</xdr:rowOff>
    </xdr:from>
    <xdr:to>
      <xdr:col>2</xdr:col>
      <xdr:colOff>2019300</xdr:colOff>
      <xdr:row>0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2981325" y="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*</a:t>
          </a:r>
        </a:p>
      </xdr:txBody>
    </xdr:sp>
    <xdr:clientData/>
  </xdr:twoCellAnchor>
  <xdr:twoCellAnchor>
    <xdr:from>
      <xdr:col>2</xdr:col>
      <xdr:colOff>1857375</xdr:colOff>
      <xdr:row>0</xdr:row>
      <xdr:rowOff>0</xdr:rowOff>
    </xdr:from>
    <xdr:to>
      <xdr:col>2</xdr:col>
      <xdr:colOff>2019300</xdr:colOff>
      <xdr:row>0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2981325" y="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*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5" name="Szöveg 1"/>
        <xdr:cNvSpPr txBox="1">
          <a:spLocks noChangeArrowheads="1"/>
        </xdr:cNvSpPr>
      </xdr:nvSpPr>
      <xdr:spPr>
        <a:xfrm>
          <a:off x="352425" y="342900"/>
          <a:ext cx="5010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Felújítási feladatok az 1995. évi tervezéshez</a:t>
          </a:r>
        </a:p>
      </xdr:txBody>
    </xdr:sp>
    <xdr:clientData/>
  </xdr:twoCellAnchor>
  <xdr:twoCellAnchor>
    <xdr:from>
      <xdr:col>0</xdr:col>
      <xdr:colOff>0</xdr:colOff>
      <xdr:row>1</xdr:row>
      <xdr:rowOff>133350</xdr:rowOff>
    </xdr:from>
    <xdr:to>
      <xdr:col>6</xdr:col>
      <xdr:colOff>828675</xdr:colOff>
      <xdr:row>3</xdr:row>
      <xdr:rowOff>142875</xdr:rowOff>
    </xdr:to>
    <xdr:sp>
      <xdr:nvSpPr>
        <xdr:cNvPr id="16" name="Szöveg 2"/>
        <xdr:cNvSpPr txBox="1">
          <a:spLocks noChangeArrowheads="1"/>
        </xdr:cNvSpPr>
      </xdr:nvSpPr>
      <xdr:spPr>
        <a:xfrm>
          <a:off x="0" y="323850"/>
          <a:ext cx="7715250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Többéves kihatással járó feladatok éves bontásban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3</xdr:col>
      <xdr:colOff>0</xdr:colOff>
      <xdr:row>7</xdr:row>
      <xdr:rowOff>0</xdr:rowOff>
    </xdr:to>
    <xdr:sp>
      <xdr:nvSpPr>
        <xdr:cNvPr id="17" name="Szöveg 4"/>
        <xdr:cNvSpPr txBox="1">
          <a:spLocks noChangeArrowheads="1"/>
        </xdr:cNvSpPr>
      </xdr:nvSpPr>
      <xdr:spPr>
        <a:xfrm>
          <a:off x="1123950" y="800100"/>
          <a:ext cx="3371850" cy="857250"/>
        </a:xfrm>
        <a:prstGeom prst="rect">
          <a:avLst/>
        </a:prstGeom>
        <a:noFill/>
        <a:ln w="1714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Címnév/Alcímnév</a:t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714375</xdr:colOff>
      <xdr:row>7</xdr:row>
      <xdr:rowOff>0</xdr:rowOff>
    </xdr:to>
    <xdr:sp>
      <xdr:nvSpPr>
        <xdr:cNvPr id="18" name="Szöveg 5"/>
        <xdr:cNvSpPr txBox="1">
          <a:spLocks noChangeArrowheads="1"/>
        </xdr:cNvSpPr>
      </xdr:nvSpPr>
      <xdr:spPr>
        <a:xfrm>
          <a:off x="361950" y="819150"/>
          <a:ext cx="704850" cy="838200"/>
        </a:xfrm>
        <a:prstGeom prst="rect">
          <a:avLst/>
        </a:prstGeom>
        <a:noFill/>
        <a:ln w="1714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Fejezet/ Címszám/ Alcímszám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0</xdr:colOff>
      <xdr:row>7</xdr:row>
      <xdr:rowOff>9525</xdr:rowOff>
    </xdr:to>
    <xdr:sp>
      <xdr:nvSpPr>
        <xdr:cNvPr id="19" name="Szöveg 9"/>
        <xdr:cNvSpPr txBox="1">
          <a:spLocks noChangeArrowheads="1"/>
        </xdr:cNvSpPr>
      </xdr:nvSpPr>
      <xdr:spPr>
        <a:xfrm>
          <a:off x="0" y="800100"/>
          <a:ext cx="352425" cy="866775"/>
        </a:xfrm>
        <a:prstGeom prst="rect">
          <a:avLst/>
        </a:prstGeom>
        <a:noFill/>
        <a:ln w="1714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Sor-
szám</a:t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0" name="Szöveg 10"/>
        <xdr:cNvSpPr txBox="1">
          <a:spLocks noChangeArrowheads="1"/>
        </xdr:cNvSpPr>
      </xdr:nvSpPr>
      <xdr:spPr>
        <a:xfrm>
          <a:off x="0" y="3009900"/>
          <a:ext cx="3524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7.</a:t>
          </a:r>
        </a:p>
      </xdr:txBody>
    </xdr:sp>
    <xdr:clientData/>
  </xdr:twoCellAnchor>
  <xdr:twoCellAnchor>
    <xdr:from>
      <xdr:col>1</xdr:col>
      <xdr:colOff>228600</xdr:colOff>
      <xdr:row>49</xdr:row>
      <xdr:rowOff>0</xdr:rowOff>
    </xdr:from>
    <xdr:to>
      <xdr:col>1</xdr:col>
      <xdr:colOff>371475</xdr:colOff>
      <xdr:row>49</xdr:row>
      <xdr:rowOff>0</xdr:rowOff>
    </xdr:to>
    <xdr:sp>
      <xdr:nvSpPr>
        <xdr:cNvPr id="21" name="Szöveg 11"/>
        <xdr:cNvSpPr txBox="1">
          <a:spLocks noChangeArrowheads="1"/>
        </xdr:cNvSpPr>
      </xdr:nvSpPr>
      <xdr:spPr>
        <a:xfrm>
          <a:off x="581025" y="9829800"/>
          <a:ext cx="1428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*</a:t>
          </a:r>
        </a:p>
      </xdr:txBody>
    </xdr:sp>
    <xdr:clientData/>
  </xdr:twoCellAnchor>
  <xdr:twoCellAnchor>
    <xdr:from>
      <xdr:col>1</xdr:col>
      <xdr:colOff>161925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22" name="Szöveg 12"/>
        <xdr:cNvSpPr txBox="1">
          <a:spLocks noChangeArrowheads="1"/>
        </xdr:cNvSpPr>
      </xdr:nvSpPr>
      <xdr:spPr>
        <a:xfrm>
          <a:off x="514350" y="9829800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* *</a:t>
          </a:r>
        </a:p>
      </xdr:txBody>
    </xdr:sp>
    <xdr:clientData/>
  </xdr:twoCellAnchor>
  <xdr:twoCellAnchor>
    <xdr:from>
      <xdr:col>3</xdr:col>
      <xdr:colOff>819150</xdr:colOff>
      <xdr:row>23</xdr:row>
      <xdr:rowOff>0</xdr:rowOff>
    </xdr:from>
    <xdr:to>
      <xdr:col>3</xdr:col>
      <xdr:colOff>657225</xdr:colOff>
      <xdr:row>23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5314950" y="473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*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24" name="Szöveg 10"/>
        <xdr:cNvSpPr txBox="1">
          <a:spLocks noChangeArrowheads="1"/>
        </xdr:cNvSpPr>
      </xdr:nvSpPr>
      <xdr:spPr>
        <a:xfrm>
          <a:off x="0" y="4733925"/>
          <a:ext cx="3524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7.</a:t>
          </a:r>
        </a:p>
      </xdr:txBody>
    </xdr:sp>
    <xdr:clientData/>
  </xdr:twoCellAnchor>
  <xdr:twoCellAnchor>
    <xdr:from>
      <xdr:col>3</xdr:col>
      <xdr:colOff>819150</xdr:colOff>
      <xdr:row>33</xdr:row>
      <xdr:rowOff>0</xdr:rowOff>
    </xdr:from>
    <xdr:to>
      <xdr:col>3</xdr:col>
      <xdr:colOff>714375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5314950" y="6648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*</a:t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6" name="Szöveg 4"/>
        <xdr:cNvSpPr txBox="1">
          <a:spLocks noChangeArrowheads="1"/>
        </xdr:cNvSpPr>
      </xdr:nvSpPr>
      <xdr:spPr>
        <a:xfrm>
          <a:off x="1123950" y="10258425"/>
          <a:ext cx="3371850" cy="0"/>
        </a:xfrm>
        <a:prstGeom prst="rect">
          <a:avLst/>
        </a:prstGeom>
        <a:noFill/>
        <a:ln w="1714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Címnév/Alcímnév</a:t>
          </a:r>
        </a:p>
      </xdr:txBody>
    </xdr:sp>
    <xdr:clientData/>
  </xdr:twoCellAnchor>
  <xdr:twoCellAnchor>
    <xdr:from>
      <xdr:col>1</xdr:col>
      <xdr:colOff>9525</xdr:colOff>
      <xdr:row>52</xdr:row>
      <xdr:rowOff>0</xdr:rowOff>
    </xdr:from>
    <xdr:to>
      <xdr:col>1</xdr:col>
      <xdr:colOff>685800</xdr:colOff>
      <xdr:row>52</xdr:row>
      <xdr:rowOff>0</xdr:rowOff>
    </xdr:to>
    <xdr:sp>
      <xdr:nvSpPr>
        <xdr:cNvPr id="27" name="Szöveg 5"/>
        <xdr:cNvSpPr txBox="1">
          <a:spLocks noChangeArrowheads="1"/>
        </xdr:cNvSpPr>
      </xdr:nvSpPr>
      <xdr:spPr>
        <a:xfrm>
          <a:off x="361950" y="10258425"/>
          <a:ext cx="676275" cy="0"/>
        </a:xfrm>
        <a:prstGeom prst="rect">
          <a:avLst/>
        </a:prstGeom>
        <a:noFill/>
        <a:ln w="1714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Fejezet/ Címszám/ Alcímszám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1</xdr:col>
      <xdr:colOff>0</xdr:colOff>
      <xdr:row>52</xdr:row>
      <xdr:rowOff>0</xdr:rowOff>
    </xdr:to>
    <xdr:sp>
      <xdr:nvSpPr>
        <xdr:cNvPr id="28" name="Szöveg 9"/>
        <xdr:cNvSpPr txBox="1">
          <a:spLocks noChangeArrowheads="1"/>
        </xdr:cNvSpPr>
      </xdr:nvSpPr>
      <xdr:spPr>
        <a:xfrm>
          <a:off x="0" y="10258425"/>
          <a:ext cx="352425" cy="0"/>
        </a:xfrm>
        <a:prstGeom prst="rect">
          <a:avLst/>
        </a:prstGeom>
        <a:noFill/>
        <a:ln w="1714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Sor-szám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1000125</xdr:colOff>
      <xdr:row>1</xdr:row>
      <xdr:rowOff>104775</xdr:rowOff>
    </xdr:from>
    <xdr:to>
      <xdr:col>5</xdr:col>
      <xdr:colOff>1000125</xdr:colOff>
      <xdr:row>2</xdr:row>
      <xdr:rowOff>9525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1000125" y="476250"/>
          <a:ext cx="7353300" cy="628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2006. évi költségvetés mérlegének megbontása
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200025</xdr:rowOff>
    </xdr:from>
    <xdr:to>
      <xdr:col>6</xdr:col>
      <xdr:colOff>476250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361950"/>
          <a:ext cx="94773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  2 0 0 6.   é v i   ö s s z e s í t e t t   m é r l e g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8</xdr:col>
      <xdr:colOff>704850</xdr:colOff>
      <xdr:row>4</xdr:row>
      <xdr:rowOff>28575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9525" y="219075"/>
          <a:ext cx="94297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2006. évi pénzmaradvány levezetése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2111</xdr:row>
      <xdr:rowOff>0</xdr:rowOff>
    </xdr:from>
    <xdr:to>
      <xdr:col>9</xdr:col>
      <xdr:colOff>0</xdr:colOff>
      <xdr:row>2111</xdr:row>
      <xdr:rowOff>0</xdr:rowOff>
    </xdr:to>
    <xdr:sp>
      <xdr:nvSpPr>
        <xdr:cNvPr id="1" name="Szöveg 11"/>
        <xdr:cNvSpPr txBox="1">
          <a:spLocks noChangeArrowheads="1"/>
        </xdr:cNvSpPr>
      </xdr:nvSpPr>
      <xdr:spPr>
        <a:xfrm>
          <a:off x="1971675" y="355082475"/>
          <a:ext cx="4124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VI. fejezet: Hiteltörlesztések
</a:t>
          </a:r>
        </a:p>
      </xdr:txBody>
    </xdr:sp>
    <xdr:clientData/>
  </xdr:twoCellAnchor>
  <xdr:twoCellAnchor>
    <xdr:from>
      <xdr:col>5</xdr:col>
      <xdr:colOff>9525</xdr:colOff>
      <xdr:row>2111</xdr:row>
      <xdr:rowOff>0</xdr:rowOff>
    </xdr:from>
    <xdr:to>
      <xdr:col>9</xdr:col>
      <xdr:colOff>0</xdr:colOff>
      <xdr:row>2111</xdr:row>
      <xdr:rowOff>0</xdr:rowOff>
    </xdr:to>
    <xdr:sp>
      <xdr:nvSpPr>
        <xdr:cNvPr id="2" name="Szöveg 12"/>
        <xdr:cNvSpPr txBox="1">
          <a:spLocks noChangeArrowheads="1"/>
        </xdr:cNvSpPr>
      </xdr:nvSpPr>
      <xdr:spPr>
        <a:xfrm>
          <a:off x="1971675" y="355082475"/>
          <a:ext cx="4124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VII. fejezet: Tartalékok
</a:t>
          </a:r>
        </a:p>
      </xdr:txBody>
    </xdr:sp>
    <xdr:clientData/>
  </xdr:twoCellAnchor>
  <xdr:twoCellAnchor>
    <xdr:from>
      <xdr:col>5</xdr:col>
      <xdr:colOff>9525</xdr:colOff>
      <xdr:row>2111</xdr:row>
      <xdr:rowOff>0</xdr:rowOff>
    </xdr:from>
    <xdr:to>
      <xdr:col>9</xdr:col>
      <xdr:colOff>0</xdr:colOff>
      <xdr:row>2111</xdr:row>
      <xdr:rowOff>0</xdr:rowOff>
    </xdr:to>
    <xdr:sp>
      <xdr:nvSpPr>
        <xdr:cNvPr id="3" name="Szöveg 13"/>
        <xdr:cNvSpPr txBox="1">
          <a:spLocks noChangeArrowheads="1"/>
        </xdr:cNvSpPr>
      </xdr:nvSpPr>
      <xdr:spPr>
        <a:xfrm>
          <a:off x="1971675" y="355082475"/>
          <a:ext cx="4124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VIII. fejezet: Pénzmaradványi tartalék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9</xdr:col>
      <xdr:colOff>742950</xdr:colOff>
      <xdr:row>3</xdr:row>
      <xdr:rowOff>28575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0" y="285750"/>
          <a:ext cx="11544300" cy="8096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2006. évi költségvetés mérlege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190500</xdr:rowOff>
    </xdr:from>
    <xdr:to>
      <xdr:col>12</xdr:col>
      <xdr:colOff>885825</xdr:colOff>
      <xdr:row>3</xdr:row>
      <xdr:rowOff>47625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0" y="381000"/>
          <a:ext cx="114776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300" b="1" i="0" u="none" baseline="0">
              <a:latin typeface="Times New Roman CE"/>
              <a:ea typeface="Times New Roman CE"/>
              <a:cs typeface="Times New Roman CE"/>
            </a:rPr>
            <a:t>2006. évi normatív állami hozzájárulás és normatív, 
kötött felhasználású támogatások elszámolása, valamint a mutatószámok, f</a:t>
          </a:r>
          <a:r>
            <a:rPr lang="en-US" cap="none" sz="1200" b="1" i="0" u="none" baseline="0">
              <a:latin typeface="Times New Roman CE"/>
              <a:ea typeface="Times New Roman CE"/>
              <a:cs typeface="Times New Roman CE"/>
            </a:rPr>
            <a:t>eladatmutatók alakulása </a:t>
          </a:r>
          <a:r>
            <a:rPr lang="en-US" cap="none" sz="1200" b="1" i="0" u="none" baseline="0">
              <a:solidFill>
                <a:srgbClr val="FF0000"/>
              </a:solidFill>
              <a:latin typeface="Times New Roman CE"/>
              <a:ea typeface="Times New Roman CE"/>
              <a:cs typeface="Times New Roman CE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352425</xdr:rowOff>
    </xdr:from>
    <xdr:to>
      <xdr:col>4</xdr:col>
      <xdr:colOff>695325</xdr:colOff>
      <xdr:row>2</xdr:row>
      <xdr:rowOff>219075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0" y="514350"/>
          <a:ext cx="669607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2006. évi pénzmaradvány felosztása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266700</xdr:rowOff>
    </xdr:from>
    <xdr:to>
      <xdr:col>5</xdr:col>
      <xdr:colOff>923925</xdr:colOff>
      <xdr:row>3</xdr:row>
      <xdr:rowOff>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9525" y="457200"/>
          <a:ext cx="7067550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2006. évi pénzmaradvány költségvetési szervenkénti felosztása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1</xdr:row>
      <xdr:rowOff>247650</xdr:rowOff>
    </xdr:from>
    <xdr:ext cx="6467475" cy="523875"/>
    <xdr:sp>
      <xdr:nvSpPr>
        <xdr:cNvPr id="1" name="Szöveg 1"/>
        <xdr:cNvSpPr txBox="1">
          <a:spLocks noChangeArrowheads="1"/>
        </xdr:cNvSpPr>
      </xdr:nvSpPr>
      <xdr:spPr>
        <a:xfrm>
          <a:off x="66675" y="409575"/>
          <a:ext cx="6467475" cy="523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Önkormányzati költségvetési szervek 
2006. évi módosított pénzmaradványának összetevői
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5</xdr:col>
      <xdr:colOff>714375</xdr:colOff>
      <xdr:row>3</xdr:row>
      <xdr:rowOff>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0" y="228600"/>
          <a:ext cx="6572250" cy="4857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Polgármesteri Hivatal működési kiadásai 2006. évi módosított 
pénzmaradványának összetevői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114300</xdr:rowOff>
    </xdr:from>
    <xdr:to>
      <xdr:col>4</xdr:col>
      <xdr:colOff>1219200</xdr:colOff>
      <xdr:row>5</xdr:row>
      <xdr:rowOff>76200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28575" y="571500"/>
          <a:ext cx="737235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2006. évi vagyonnal kapcsolatos kiadások pénzmaradványa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9c,%2010c%20sz.%20kimutat&#225;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9d%20kimutat&#225;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4%20%20sz%20%20mell-%209ab%20kimut%20%20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c kimutatás"/>
      <sheetName val="10c kimutatás"/>
    </sheetNames>
    <sheetDataSet>
      <sheetData sheetId="0">
        <row r="11">
          <cell r="B11">
            <v>36098552</v>
          </cell>
          <cell r="C11">
            <v>12046563</v>
          </cell>
          <cell r="D11">
            <v>48145115</v>
          </cell>
          <cell r="E11">
            <v>4462034</v>
          </cell>
          <cell r="F11">
            <v>196295</v>
          </cell>
          <cell r="G11">
            <v>52803444</v>
          </cell>
        </row>
        <row r="13">
          <cell r="B13">
            <v>452501</v>
          </cell>
          <cell r="D13">
            <v>452501</v>
          </cell>
          <cell r="E13">
            <v>361</v>
          </cell>
          <cell r="G13">
            <v>452862</v>
          </cell>
        </row>
        <row r="14">
          <cell r="B14">
            <v>35598801</v>
          </cell>
          <cell r="C14">
            <v>6119001</v>
          </cell>
          <cell r="D14">
            <v>41717802</v>
          </cell>
          <cell r="E14">
            <v>2249885</v>
          </cell>
          <cell r="F14">
            <v>196295</v>
          </cell>
          <cell r="G14">
            <v>44163982</v>
          </cell>
        </row>
        <row r="15">
          <cell r="B15">
            <v>34251679</v>
          </cell>
          <cell r="C15">
            <v>4487732</v>
          </cell>
          <cell r="D15">
            <v>38739411</v>
          </cell>
          <cell r="E15">
            <v>2056482</v>
          </cell>
          <cell r="F15">
            <v>193449</v>
          </cell>
          <cell r="G15">
            <v>40989342</v>
          </cell>
        </row>
        <row r="16">
          <cell r="B16">
            <v>7281290</v>
          </cell>
          <cell r="C16">
            <v>6471</v>
          </cell>
          <cell r="D16">
            <v>7287761</v>
          </cell>
          <cell r="F16">
            <v>161436</v>
          </cell>
          <cell r="G16">
            <v>7449197</v>
          </cell>
        </row>
        <row r="17">
          <cell r="B17">
            <v>3932586</v>
          </cell>
          <cell r="C17">
            <v>1200</v>
          </cell>
          <cell r="D17">
            <v>3933786</v>
          </cell>
          <cell r="E17">
            <v>37936</v>
          </cell>
          <cell r="F17">
            <v>738</v>
          </cell>
          <cell r="G17">
            <v>3972460</v>
          </cell>
        </row>
        <row r="18">
          <cell r="B18">
            <v>22669</v>
          </cell>
          <cell r="D18">
            <v>22669</v>
          </cell>
          <cell r="G18">
            <v>22669</v>
          </cell>
        </row>
        <row r="19">
          <cell r="C19">
            <v>3095961</v>
          </cell>
          <cell r="D19">
            <v>3095961</v>
          </cell>
          <cell r="G19">
            <v>3095961</v>
          </cell>
        </row>
        <row r="20">
          <cell r="C20">
            <v>799344</v>
          </cell>
          <cell r="D20">
            <v>799344</v>
          </cell>
          <cell r="E20">
            <v>17101</v>
          </cell>
          <cell r="F20">
            <v>26045</v>
          </cell>
          <cell r="G20">
            <v>842490</v>
          </cell>
        </row>
        <row r="23">
          <cell r="B23">
            <v>22905233</v>
          </cell>
          <cell r="C23">
            <v>386674</v>
          </cell>
          <cell r="D23">
            <v>23291907</v>
          </cell>
          <cell r="E23">
            <v>1987650</v>
          </cell>
          <cell r="G23">
            <v>25279557</v>
          </cell>
        </row>
        <row r="24">
          <cell r="B24">
            <v>109901</v>
          </cell>
          <cell r="C24">
            <v>198082</v>
          </cell>
          <cell r="D24">
            <v>307983</v>
          </cell>
          <cell r="E24">
            <v>13795</v>
          </cell>
          <cell r="F24">
            <v>5230</v>
          </cell>
          <cell r="G24">
            <v>327008</v>
          </cell>
        </row>
        <row r="26">
          <cell r="B26">
            <v>4374</v>
          </cell>
          <cell r="C26">
            <v>333777</v>
          </cell>
          <cell r="D26">
            <v>338151</v>
          </cell>
          <cell r="E26">
            <v>112367</v>
          </cell>
          <cell r="F26">
            <v>0</v>
          </cell>
          <cell r="G26">
            <v>450518</v>
          </cell>
        </row>
        <row r="27">
          <cell r="B27">
            <v>0</v>
          </cell>
          <cell r="D27">
            <v>0</v>
          </cell>
          <cell r="E27">
            <v>14663</v>
          </cell>
          <cell r="G27">
            <v>14663</v>
          </cell>
        </row>
        <row r="28">
          <cell r="B28">
            <v>1342748</v>
          </cell>
          <cell r="C28">
            <v>1297492</v>
          </cell>
          <cell r="D28">
            <v>2640240</v>
          </cell>
          <cell r="E28">
            <v>66373</v>
          </cell>
          <cell r="F28">
            <v>2846</v>
          </cell>
          <cell r="G28">
            <v>2709459</v>
          </cell>
        </row>
        <row r="31">
          <cell r="E31">
            <v>2125362</v>
          </cell>
          <cell r="G31">
            <v>2125362</v>
          </cell>
        </row>
        <row r="32">
          <cell r="E32">
            <v>1510627</v>
          </cell>
          <cell r="G32">
            <v>1510627</v>
          </cell>
        </row>
        <row r="33">
          <cell r="E33">
            <v>255040</v>
          </cell>
          <cell r="G33">
            <v>255040</v>
          </cell>
        </row>
        <row r="34">
          <cell r="E34">
            <v>96851</v>
          </cell>
          <cell r="G34">
            <v>96851</v>
          </cell>
        </row>
        <row r="35">
          <cell r="E35">
            <v>262844</v>
          </cell>
          <cell r="G35">
            <v>262844</v>
          </cell>
        </row>
        <row r="37">
          <cell r="B37">
            <v>47250</v>
          </cell>
          <cell r="C37">
            <v>5927562</v>
          </cell>
          <cell r="D37">
            <v>5974812</v>
          </cell>
          <cell r="E37">
            <v>86426</v>
          </cell>
          <cell r="G37">
            <v>6061238</v>
          </cell>
        </row>
        <row r="39">
          <cell r="E39">
            <v>3021707</v>
          </cell>
          <cell r="G39">
            <v>3021707</v>
          </cell>
        </row>
        <row r="41">
          <cell r="E41">
            <v>7577</v>
          </cell>
          <cell r="G41">
            <v>7577</v>
          </cell>
        </row>
        <row r="42">
          <cell r="E42">
            <v>469223</v>
          </cell>
          <cell r="G42">
            <v>469223</v>
          </cell>
        </row>
        <row r="43">
          <cell r="E43">
            <v>2115351</v>
          </cell>
          <cell r="G43">
            <v>2115351</v>
          </cell>
        </row>
        <row r="44">
          <cell r="E44">
            <v>429556</v>
          </cell>
          <cell r="G44">
            <v>429556</v>
          </cell>
        </row>
        <row r="51">
          <cell r="E51">
            <v>5700375</v>
          </cell>
          <cell r="G51">
            <v>5700375</v>
          </cell>
        </row>
        <row r="52">
          <cell r="E52">
            <v>2126721</v>
          </cell>
          <cell r="G52">
            <v>2126721</v>
          </cell>
        </row>
        <row r="53">
          <cell r="E53">
            <v>3183918</v>
          </cell>
          <cell r="G53">
            <v>3183918</v>
          </cell>
        </row>
        <row r="54">
          <cell r="E54">
            <v>389736</v>
          </cell>
          <cell r="G54">
            <v>389736</v>
          </cell>
        </row>
        <row r="59">
          <cell r="G59">
            <v>1118854</v>
          </cell>
        </row>
        <row r="60">
          <cell r="G60">
            <v>1118109</v>
          </cell>
        </row>
        <row r="62">
          <cell r="G62">
            <v>745</v>
          </cell>
        </row>
        <row r="64">
          <cell r="G64">
            <v>136153</v>
          </cell>
        </row>
        <row r="65">
          <cell r="G65">
            <v>108622</v>
          </cell>
        </row>
        <row r="66">
          <cell r="G66">
            <v>27531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d kimutatás"/>
    </sheetNames>
    <sheetDataSet>
      <sheetData sheetId="0">
        <row r="11">
          <cell r="B11">
            <v>31739</v>
          </cell>
          <cell r="C11">
            <v>4470100</v>
          </cell>
          <cell r="D11">
            <v>4501839</v>
          </cell>
          <cell r="E11">
            <v>340005</v>
          </cell>
          <cell r="F11">
            <v>9588</v>
          </cell>
          <cell r="G11">
            <v>4851432</v>
          </cell>
        </row>
        <row r="13">
          <cell r="B13">
            <v>19241</v>
          </cell>
          <cell r="C13">
            <v>1063</v>
          </cell>
          <cell r="D13">
            <v>20304</v>
          </cell>
          <cell r="G13">
            <v>20304</v>
          </cell>
        </row>
        <row r="14">
          <cell r="B14">
            <v>12498</v>
          </cell>
          <cell r="C14">
            <v>4464468</v>
          </cell>
          <cell r="D14">
            <v>4476966</v>
          </cell>
          <cell r="E14">
            <v>340005</v>
          </cell>
          <cell r="F14">
            <v>9588</v>
          </cell>
          <cell r="G14">
            <v>4826559</v>
          </cell>
        </row>
        <row r="15">
          <cell r="C15">
            <v>4281407</v>
          </cell>
          <cell r="D15">
            <v>4281407</v>
          </cell>
          <cell r="F15">
            <v>9588</v>
          </cell>
          <cell r="G15">
            <v>4290995</v>
          </cell>
        </row>
        <row r="21">
          <cell r="C21">
            <v>3439891</v>
          </cell>
          <cell r="D21">
            <v>3439891</v>
          </cell>
          <cell r="F21">
            <v>7313</v>
          </cell>
          <cell r="G21">
            <v>3447204</v>
          </cell>
        </row>
        <row r="23">
          <cell r="C23">
            <v>835687</v>
          </cell>
          <cell r="D23">
            <v>835687</v>
          </cell>
          <cell r="G23">
            <v>835687</v>
          </cell>
        </row>
        <row r="24">
          <cell r="C24">
            <v>5829</v>
          </cell>
          <cell r="D24">
            <v>5829</v>
          </cell>
          <cell r="F24">
            <v>2275</v>
          </cell>
          <cell r="G24">
            <v>8104</v>
          </cell>
        </row>
        <row r="26">
          <cell r="B26">
            <v>12498</v>
          </cell>
          <cell r="C26">
            <v>114656</v>
          </cell>
          <cell r="D26">
            <v>127154</v>
          </cell>
          <cell r="E26">
            <v>248631</v>
          </cell>
          <cell r="G26">
            <v>375785</v>
          </cell>
        </row>
        <row r="27">
          <cell r="C27">
            <v>23624</v>
          </cell>
          <cell r="D27">
            <v>23624</v>
          </cell>
          <cell r="E27">
            <v>77652</v>
          </cell>
          <cell r="G27">
            <v>101276</v>
          </cell>
        </row>
        <row r="28">
          <cell r="C28">
            <v>44781</v>
          </cell>
          <cell r="D28">
            <v>44781</v>
          </cell>
          <cell r="E28">
            <v>13722</v>
          </cell>
          <cell r="G28">
            <v>58503</v>
          </cell>
        </row>
        <row r="37">
          <cell r="C37">
            <v>4569</v>
          </cell>
          <cell r="D37">
            <v>4569</v>
          </cell>
          <cell r="G37">
            <v>4569</v>
          </cell>
        </row>
        <row r="39">
          <cell r="E39">
            <v>221722</v>
          </cell>
          <cell r="G39">
            <v>221722</v>
          </cell>
        </row>
        <row r="41">
          <cell r="E41">
            <v>24753</v>
          </cell>
          <cell r="G41">
            <v>24753</v>
          </cell>
        </row>
        <row r="42">
          <cell r="E42">
            <v>9044</v>
          </cell>
          <cell r="G42">
            <v>9044</v>
          </cell>
        </row>
        <row r="43">
          <cell r="E43">
            <v>93117</v>
          </cell>
          <cell r="G43">
            <v>93117</v>
          </cell>
        </row>
        <row r="44">
          <cell r="E44">
            <v>94808</v>
          </cell>
          <cell r="G44">
            <v>94808</v>
          </cell>
        </row>
        <row r="51">
          <cell r="E51">
            <v>74327</v>
          </cell>
          <cell r="G51">
            <v>74327</v>
          </cell>
        </row>
        <row r="52">
          <cell r="E52">
            <v>220</v>
          </cell>
          <cell r="G52">
            <v>220</v>
          </cell>
        </row>
        <row r="53">
          <cell r="E53">
            <v>65946</v>
          </cell>
          <cell r="G53">
            <v>65946</v>
          </cell>
        </row>
        <row r="54">
          <cell r="E54">
            <v>8161</v>
          </cell>
          <cell r="G54">
            <v>8161</v>
          </cell>
        </row>
        <row r="60">
          <cell r="G60">
            <v>1082290</v>
          </cell>
        </row>
        <row r="61">
          <cell r="G61">
            <v>932658</v>
          </cell>
        </row>
        <row r="62">
          <cell r="G62">
            <v>149632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4. sz. melléklet"/>
      <sheetName val="9a. sz. kimutatás"/>
      <sheetName val="9b. sz. kimutatás"/>
    </sheetNames>
    <sheetDataSet>
      <sheetData sheetId="1">
        <row r="9">
          <cell r="F9">
            <v>1142347</v>
          </cell>
          <cell r="G9">
            <v>1142347</v>
          </cell>
        </row>
        <row r="10">
          <cell r="F10">
            <v>2717754</v>
          </cell>
          <cell r="G10">
            <v>3676716</v>
          </cell>
        </row>
        <row r="11">
          <cell r="B11">
            <v>955</v>
          </cell>
          <cell r="C11">
            <v>7885</v>
          </cell>
        </row>
        <row r="12">
          <cell r="B12">
            <v>13891</v>
          </cell>
          <cell r="C12">
            <v>12419</v>
          </cell>
          <cell r="F12">
            <v>3860101</v>
          </cell>
          <cell r="G12">
            <v>4819063</v>
          </cell>
        </row>
        <row r="14">
          <cell r="F14">
            <v>84876</v>
          </cell>
          <cell r="G14">
            <v>113138</v>
          </cell>
        </row>
        <row r="15">
          <cell r="B15">
            <v>14846</v>
          </cell>
          <cell r="C15">
            <v>20304</v>
          </cell>
          <cell r="F15">
            <v>84876</v>
          </cell>
          <cell r="G15">
            <v>113138</v>
          </cell>
        </row>
        <row r="17">
          <cell r="B17">
            <v>3348960</v>
          </cell>
          <cell r="C17">
            <v>4290995</v>
          </cell>
          <cell r="F17">
            <v>2595</v>
          </cell>
          <cell r="G17">
            <v>23339</v>
          </cell>
        </row>
        <row r="18">
          <cell r="B18">
            <v>384134</v>
          </cell>
          <cell r="C18">
            <v>375785</v>
          </cell>
        </row>
        <row r="19">
          <cell r="B19">
            <v>104605</v>
          </cell>
          <cell r="C19">
            <v>101276</v>
          </cell>
        </row>
        <row r="21">
          <cell r="B21">
            <v>26560</v>
          </cell>
          <cell r="C21">
            <v>58503</v>
          </cell>
          <cell r="F21">
            <v>87471</v>
          </cell>
          <cell r="G21">
            <v>136477</v>
          </cell>
        </row>
        <row r="24">
          <cell r="B24">
            <v>3864259</v>
          </cell>
          <cell r="C24">
            <v>4826559</v>
          </cell>
          <cell r="F24">
            <v>27705</v>
          </cell>
          <cell r="G24">
            <v>43287</v>
          </cell>
        </row>
        <row r="25">
          <cell r="F25">
            <v>27705</v>
          </cell>
          <cell r="G25">
            <v>43287</v>
          </cell>
        </row>
        <row r="30">
          <cell r="F30">
            <v>27705</v>
          </cell>
          <cell r="G30">
            <v>43287</v>
          </cell>
        </row>
        <row r="32">
          <cell r="B32">
            <v>0</v>
          </cell>
          <cell r="C32">
            <v>0</v>
          </cell>
          <cell r="F32">
            <v>115176</v>
          </cell>
          <cell r="G32">
            <v>179764</v>
          </cell>
        </row>
        <row r="34">
          <cell r="B34">
            <v>1964</v>
          </cell>
          <cell r="C34">
            <v>4569</v>
          </cell>
        </row>
        <row r="38">
          <cell r="F38">
            <v>625</v>
          </cell>
          <cell r="G38">
            <v>220</v>
          </cell>
        </row>
        <row r="42">
          <cell r="B42">
            <v>3881069</v>
          </cell>
          <cell r="C42">
            <v>4851432</v>
          </cell>
          <cell r="F42">
            <v>625</v>
          </cell>
          <cell r="G42">
            <v>220</v>
          </cell>
        </row>
        <row r="44">
          <cell r="B44">
            <v>18921</v>
          </cell>
          <cell r="C44">
            <v>20122</v>
          </cell>
        </row>
        <row r="46">
          <cell r="F46">
            <v>48563</v>
          </cell>
          <cell r="G46">
            <v>61040</v>
          </cell>
        </row>
        <row r="47">
          <cell r="B47">
            <v>5005</v>
          </cell>
          <cell r="C47">
            <v>3169</v>
          </cell>
          <cell r="F47">
            <v>46209</v>
          </cell>
          <cell r="G47">
            <v>59664</v>
          </cell>
        </row>
        <row r="48">
          <cell r="B48">
            <v>904</v>
          </cell>
          <cell r="C48">
            <v>1462</v>
          </cell>
          <cell r="F48">
            <v>2354</v>
          </cell>
          <cell r="G48">
            <v>1376</v>
          </cell>
        </row>
        <row r="49">
          <cell r="F49">
            <v>403</v>
          </cell>
          <cell r="G49">
            <v>4906</v>
          </cell>
        </row>
        <row r="50">
          <cell r="B50">
            <v>24830</v>
          </cell>
          <cell r="C50">
            <v>24753</v>
          </cell>
        </row>
        <row r="52">
          <cell r="B52">
            <v>3136</v>
          </cell>
          <cell r="C52">
            <v>8218</v>
          </cell>
        </row>
        <row r="53">
          <cell r="B53">
            <v>568</v>
          </cell>
          <cell r="C53">
            <v>770</v>
          </cell>
        </row>
        <row r="55">
          <cell r="G55">
            <v>4500</v>
          </cell>
        </row>
        <row r="56">
          <cell r="B56">
            <v>89</v>
          </cell>
          <cell r="C56">
            <v>56</v>
          </cell>
        </row>
        <row r="59">
          <cell r="B59">
            <v>3793</v>
          </cell>
          <cell r="C59">
            <v>9044</v>
          </cell>
        </row>
        <row r="62">
          <cell r="F62">
            <v>363</v>
          </cell>
          <cell r="G62">
            <v>405</v>
          </cell>
        </row>
        <row r="63">
          <cell r="F63">
            <v>40</v>
          </cell>
          <cell r="G63">
            <v>1</v>
          </cell>
        </row>
        <row r="65">
          <cell r="B65">
            <v>636</v>
          </cell>
          <cell r="C65">
            <v>1147</v>
          </cell>
          <cell r="F65">
            <v>48966</v>
          </cell>
          <cell r="G65">
            <v>65946</v>
          </cell>
        </row>
        <row r="66">
          <cell r="B66">
            <v>78472</v>
          </cell>
          <cell r="C66">
            <v>87400</v>
          </cell>
        </row>
        <row r="67">
          <cell r="F67">
            <v>1174</v>
          </cell>
          <cell r="G67">
            <v>1430</v>
          </cell>
        </row>
        <row r="68">
          <cell r="B68">
            <v>3975</v>
          </cell>
          <cell r="C68">
            <v>4570</v>
          </cell>
          <cell r="F68">
            <v>878</v>
          </cell>
          <cell r="G68">
            <v>2161</v>
          </cell>
        </row>
        <row r="69">
          <cell r="B69">
            <v>83083</v>
          </cell>
          <cell r="C69">
            <v>93117</v>
          </cell>
        </row>
        <row r="70">
          <cell r="F70">
            <v>3975</v>
          </cell>
          <cell r="G70">
            <v>4570</v>
          </cell>
        </row>
        <row r="71">
          <cell r="B71">
            <v>6502</v>
          </cell>
          <cell r="C71">
            <v>51758</v>
          </cell>
        </row>
        <row r="72">
          <cell r="B72">
            <v>31618</v>
          </cell>
          <cell r="C72">
            <v>43050</v>
          </cell>
        </row>
        <row r="73">
          <cell r="F73">
            <v>6027</v>
          </cell>
          <cell r="G73">
            <v>8161</v>
          </cell>
        </row>
        <row r="75">
          <cell r="B75">
            <v>38120</v>
          </cell>
          <cell r="C75">
            <v>94808</v>
          </cell>
          <cell r="F75">
            <v>55618</v>
          </cell>
          <cell r="G75">
            <v>74327</v>
          </cell>
        </row>
        <row r="77">
          <cell r="B77">
            <v>149826</v>
          </cell>
          <cell r="C77">
            <v>221722</v>
          </cell>
        </row>
        <row r="79">
          <cell r="B79">
            <v>4030895</v>
          </cell>
          <cell r="C79">
            <v>5073154</v>
          </cell>
          <cell r="F79">
            <v>4030895</v>
          </cell>
          <cell r="G79">
            <v>5073154</v>
          </cell>
        </row>
      </sheetData>
      <sheetData sheetId="2">
        <row r="9">
          <cell r="F9">
            <v>1647215</v>
          </cell>
          <cell r="G9">
            <v>1647215</v>
          </cell>
        </row>
        <row r="10">
          <cell r="F10">
            <v>47546950</v>
          </cell>
          <cell r="G10">
            <v>46322390</v>
          </cell>
        </row>
        <row r="11">
          <cell r="B11">
            <v>341006</v>
          </cell>
          <cell r="C11">
            <v>382468</v>
          </cell>
          <cell r="F11">
            <v>200911</v>
          </cell>
        </row>
        <row r="12">
          <cell r="B12">
            <v>123335</v>
          </cell>
          <cell r="C12">
            <v>70394</v>
          </cell>
          <cell r="F12">
            <v>49395076</v>
          </cell>
          <cell r="G12">
            <v>47969605</v>
          </cell>
        </row>
        <row r="14">
          <cell r="F14">
            <v>1541565</v>
          </cell>
          <cell r="G14">
            <v>1785312</v>
          </cell>
        </row>
        <row r="15">
          <cell r="B15">
            <v>464341</v>
          </cell>
          <cell r="C15">
            <v>452862</v>
          </cell>
          <cell r="F15">
            <v>1541565</v>
          </cell>
          <cell r="G15">
            <v>1785312</v>
          </cell>
        </row>
        <row r="17">
          <cell r="B17">
            <v>40919240</v>
          </cell>
          <cell r="C17">
            <v>40989342</v>
          </cell>
          <cell r="F17">
            <v>486393</v>
          </cell>
          <cell r="G17">
            <v>369859</v>
          </cell>
        </row>
        <row r="18">
          <cell r="B18">
            <v>474457</v>
          </cell>
          <cell r="C18">
            <v>450518</v>
          </cell>
        </row>
        <row r="19">
          <cell r="B19">
            <v>23879</v>
          </cell>
          <cell r="C19">
            <v>14663</v>
          </cell>
        </row>
        <row r="21">
          <cell r="B21">
            <v>1305545</v>
          </cell>
          <cell r="C21">
            <v>2709459</v>
          </cell>
          <cell r="F21">
            <v>2027958</v>
          </cell>
          <cell r="G21">
            <v>2155171</v>
          </cell>
        </row>
        <row r="24">
          <cell r="B24">
            <v>42723121</v>
          </cell>
          <cell r="C24">
            <v>44163982</v>
          </cell>
        </row>
        <row r="26">
          <cell r="B26">
            <v>1525367</v>
          </cell>
          <cell r="C26">
            <v>1510627</v>
          </cell>
        </row>
        <row r="27">
          <cell r="B27">
            <v>332924</v>
          </cell>
          <cell r="C27">
            <v>255040</v>
          </cell>
        </row>
        <row r="28">
          <cell r="B28">
            <v>104714</v>
          </cell>
          <cell r="C28">
            <v>96851</v>
          </cell>
        </row>
        <row r="30">
          <cell r="B30">
            <v>336660</v>
          </cell>
          <cell r="C30">
            <v>262844</v>
          </cell>
        </row>
        <row r="32">
          <cell r="B32">
            <v>2299665</v>
          </cell>
          <cell r="C32">
            <v>2125362</v>
          </cell>
          <cell r="F32">
            <v>2027958</v>
          </cell>
          <cell r="G32">
            <v>2155171</v>
          </cell>
        </row>
        <row r="34">
          <cell r="B34">
            <v>5827930</v>
          </cell>
          <cell r="C34">
            <v>6061238</v>
          </cell>
        </row>
        <row r="36">
          <cell r="B36">
            <v>200911</v>
          </cell>
        </row>
        <row r="37">
          <cell r="F37">
            <v>1412419</v>
          </cell>
          <cell r="G37">
            <v>2126721</v>
          </cell>
        </row>
        <row r="40">
          <cell r="B40">
            <v>51515968</v>
          </cell>
          <cell r="C40">
            <v>52803444</v>
          </cell>
        </row>
        <row r="42">
          <cell r="B42">
            <v>8456</v>
          </cell>
          <cell r="C42">
            <v>7567</v>
          </cell>
          <cell r="F42">
            <v>1412419</v>
          </cell>
          <cell r="G42">
            <v>2126721</v>
          </cell>
        </row>
        <row r="45">
          <cell r="G45">
            <v>164141</v>
          </cell>
        </row>
        <row r="46">
          <cell r="B46">
            <v>79</v>
          </cell>
          <cell r="C46">
            <v>10</v>
          </cell>
          <cell r="F46">
            <v>545085</v>
          </cell>
          <cell r="G46">
            <v>1897862</v>
          </cell>
        </row>
        <row r="47">
          <cell r="F47">
            <v>212523</v>
          </cell>
          <cell r="G47">
            <v>478654</v>
          </cell>
        </row>
        <row r="48">
          <cell r="B48">
            <v>8535</v>
          </cell>
          <cell r="C48">
            <v>7577</v>
          </cell>
          <cell r="F48">
            <v>332562</v>
          </cell>
          <cell r="G48">
            <v>1419208</v>
          </cell>
        </row>
        <row r="49">
          <cell r="F49">
            <v>672587</v>
          </cell>
          <cell r="G49">
            <v>1121915</v>
          </cell>
        </row>
        <row r="50">
          <cell r="B50">
            <v>162285</v>
          </cell>
          <cell r="C50">
            <v>134493</v>
          </cell>
        </row>
        <row r="51">
          <cell r="B51">
            <v>253262</v>
          </cell>
          <cell r="C51">
            <v>247065</v>
          </cell>
        </row>
        <row r="52">
          <cell r="B52">
            <v>10000</v>
          </cell>
        </row>
        <row r="53">
          <cell r="B53">
            <v>75117</v>
          </cell>
          <cell r="C53">
            <v>87665</v>
          </cell>
          <cell r="F53">
            <v>241750</v>
          </cell>
          <cell r="G53">
            <v>333185</v>
          </cell>
        </row>
        <row r="54">
          <cell r="B54">
            <v>25723</v>
          </cell>
          <cell r="C54">
            <v>25680</v>
          </cell>
          <cell r="F54">
            <v>36213</v>
          </cell>
          <cell r="G54">
            <v>43125</v>
          </cell>
        </row>
        <row r="55">
          <cell r="F55">
            <v>209309</v>
          </cell>
          <cell r="G55">
            <v>451747</v>
          </cell>
        </row>
        <row r="56">
          <cell r="B56">
            <v>41990</v>
          </cell>
          <cell r="C56">
            <v>55265</v>
          </cell>
        </row>
        <row r="57">
          <cell r="B57">
            <v>500664</v>
          </cell>
          <cell r="C57">
            <v>469223</v>
          </cell>
        </row>
        <row r="60">
          <cell r="F60">
            <v>175700</v>
          </cell>
          <cell r="G60">
            <v>284040</v>
          </cell>
        </row>
        <row r="63">
          <cell r="B63">
            <v>453</v>
          </cell>
          <cell r="C63">
            <v>284</v>
          </cell>
          <cell r="F63">
            <v>9589</v>
          </cell>
        </row>
        <row r="64">
          <cell r="B64">
            <v>2088468</v>
          </cell>
          <cell r="C64">
            <v>2099971</v>
          </cell>
          <cell r="F64">
            <v>26</v>
          </cell>
          <cell r="G64">
            <v>9818</v>
          </cell>
        </row>
        <row r="65">
          <cell r="F65">
            <v>1217672</v>
          </cell>
          <cell r="G65">
            <v>3183918</v>
          </cell>
        </row>
        <row r="66">
          <cell r="B66">
            <v>35674</v>
          </cell>
          <cell r="C66">
            <v>15096</v>
          </cell>
        </row>
        <row r="67">
          <cell r="B67">
            <v>2124595</v>
          </cell>
          <cell r="C67">
            <v>2115351</v>
          </cell>
          <cell r="F67">
            <v>359830</v>
          </cell>
          <cell r="G67">
            <v>372997</v>
          </cell>
        </row>
        <row r="68">
          <cell r="F68">
            <v>28243</v>
          </cell>
          <cell r="G68">
            <v>1643</v>
          </cell>
        </row>
        <row r="69">
          <cell r="B69">
            <v>292569</v>
          </cell>
          <cell r="C69">
            <v>403546</v>
          </cell>
        </row>
        <row r="70">
          <cell r="B70">
            <v>34541</v>
          </cell>
          <cell r="C70">
            <v>26010</v>
          </cell>
          <cell r="F70">
            <v>35674</v>
          </cell>
          <cell r="G70">
            <v>15096</v>
          </cell>
        </row>
        <row r="71">
          <cell r="F71">
            <v>11929</v>
          </cell>
          <cell r="G71">
            <v>3451</v>
          </cell>
        </row>
        <row r="73">
          <cell r="B73">
            <v>327110</v>
          </cell>
          <cell r="C73">
            <v>429556</v>
          </cell>
          <cell r="F73">
            <v>423747</v>
          </cell>
          <cell r="G73">
            <v>389736</v>
          </cell>
        </row>
        <row r="75">
          <cell r="B75">
            <v>2960904</v>
          </cell>
          <cell r="C75">
            <v>3021707</v>
          </cell>
          <cell r="F75">
            <v>3053838</v>
          </cell>
          <cell r="G75">
            <v>5700375</v>
          </cell>
        </row>
        <row r="77">
          <cell r="B77">
            <v>54476872</v>
          </cell>
          <cell r="C77">
            <v>55825151</v>
          </cell>
          <cell r="F77">
            <v>54476872</v>
          </cell>
          <cell r="G77">
            <v>55825151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853"/>
  <sheetViews>
    <sheetView showGridLines="0" view="pageBreakPreview" zoomScale="75" zoomScaleNormal="75" zoomScaleSheetLayoutView="75" workbookViewId="0" topLeftCell="A1">
      <selection activeCell="K3" sqref="K3"/>
    </sheetView>
  </sheetViews>
  <sheetFormatPr defaultColWidth="9.140625" defaultRowHeight="12.75"/>
  <cols>
    <col min="1" max="1" width="4.57421875" style="109" customWidth="1"/>
    <col min="2" max="2" width="5.7109375" style="109" customWidth="1"/>
    <col min="3" max="3" width="5.8515625" style="109" customWidth="1"/>
    <col min="4" max="4" width="7.421875" style="109" customWidth="1"/>
    <col min="5" max="5" width="7.7109375" style="109" customWidth="1"/>
    <col min="6" max="6" width="4.00390625" style="109" customWidth="1"/>
    <col min="7" max="7" width="5.140625" style="109" customWidth="1"/>
    <col min="8" max="8" width="9.7109375" style="109" customWidth="1"/>
    <col min="9" max="9" width="44.00390625" style="109" customWidth="1"/>
    <col min="10" max="10" width="11.7109375" style="109" customWidth="1"/>
    <col min="11" max="11" width="13.28125" style="109" customWidth="1"/>
    <col min="12" max="12" width="11.8515625" style="109" customWidth="1"/>
    <col min="13" max="13" width="11.28125" style="109" customWidth="1"/>
    <col min="14" max="15" width="11.8515625" style="109" customWidth="1"/>
    <col min="16" max="16384" width="9.140625" style="109" customWidth="1"/>
  </cols>
  <sheetData>
    <row r="1" spans="1:15" s="1" customFormat="1" ht="12.75">
      <c r="A1" s="1" t="s">
        <v>694</v>
      </c>
      <c r="G1" s="2"/>
      <c r="J1" s="875" t="s">
        <v>1671</v>
      </c>
      <c r="K1" s="875"/>
      <c r="L1" s="875"/>
      <c r="M1" s="875"/>
      <c r="N1" s="655"/>
      <c r="O1" s="655"/>
    </row>
    <row r="2" ht="13.5" customHeight="1">
      <c r="G2" s="147"/>
    </row>
    <row r="3" spans="1:15" s="1" customFormat="1" ht="30.75" customHeight="1" thickBot="1">
      <c r="A3" s="3"/>
      <c r="B3" s="366"/>
      <c r="C3" s="366"/>
      <c r="D3" s="4"/>
      <c r="E3" s="11"/>
      <c r="F3" s="5"/>
      <c r="G3" s="7"/>
      <c r="H3" s="8"/>
      <c r="J3" s="6"/>
      <c r="K3" s="10"/>
      <c r="L3" s="876" t="s">
        <v>1833</v>
      </c>
      <c r="M3" s="876"/>
      <c r="N3" s="656"/>
      <c r="O3" s="656"/>
    </row>
    <row r="4" spans="1:15" ht="22.5" customHeight="1" thickBot="1">
      <c r="A4" s="897" t="s">
        <v>695</v>
      </c>
      <c r="B4" s="897" t="s">
        <v>1834</v>
      </c>
      <c r="C4" s="897" t="s">
        <v>728</v>
      </c>
      <c r="D4" s="897" t="s">
        <v>696</v>
      </c>
      <c r="E4" s="897" t="s">
        <v>697</v>
      </c>
      <c r="F4" s="899" t="s">
        <v>1918</v>
      </c>
      <c r="G4" s="899"/>
      <c r="H4" s="899"/>
      <c r="I4" s="900"/>
      <c r="J4" s="878" t="s">
        <v>1614</v>
      </c>
      <c r="K4" s="878" t="s">
        <v>1615</v>
      </c>
      <c r="L4" s="878" t="s">
        <v>1616</v>
      </c>
      <c r="M4" s="868" t="s">
        <v>1594</v>
      </c>
      <c r="N4" s="657"/>
      <c r="O4" s="657"/>
    </row>
    <row r="5" spans="1:15" ht="84.75" customHeight="1" thickBot="1">
      <c r="A5" s="898"/>
      <c r="B5" s="898"/>
      <c r="C5" s="898"/>
      <c r="D5" s="898"/>
      <c r="E5" s="898"/>
      <c r="F5" s="354" t="s">
        <v>1880</v>
      </c>
      <c r="G5" s="354" t="s">
        <v>1881</v>
      </c>
      <c r="H5" s="354" t="s">
        <v>1882</v>
      </c>
      <c r="I5" s="396" t="s">
        <v>693</v>
      </c>
      <c r="J5" s="879"/>
      <c r="K5" s="879"/>
      <c r="L5" s="879"/>
      <c r="M5" s="869"/>
      <c r="N5" s="657"/>
      <c r="O5" s="657"/>
    </row>
    <row r="6" spans="1:15" ht="4.5" customHeight="1">
      <c r="A6" s="148"/>
      <c r="B6" s="367"/>
      <c r="C6" s="367"/>
      <c r="D6" s="149"/>
      <c r="E6" s="149"/>
      <c r="F6" s="150"/>
      <c r="G6" s="151"/>
      <c r="H6" s="152"/>
      <c r="I6" s="153"/>
      <c r="J6" s="576"/>
      <c r="K6" s="577"/>
      <c r="L6" s="577"/>
      <c r="M6" s="577"/>
      <c r="N6" s="658"/>
      <c r="O6" s="658"/>
    </row>
    <row r="7" spans="1:15" ht="18" customHeight="1">
      <c r="A7" s="110"/>
      <c r="B7" s="368"/>
      <c r="C7" s="368"/>
      <c r="D7" s="113"/>
      <c r="E7" s="111"/>
      <c r="F7" s="299" t="s">
        <v>1836</v>
      </c>
      <c r="G7" s="300"/>
      <c r="H7" s="301"/>
      <c r="I7" s="302"/>
      <c r="J7" s="112"/>
      <c r="K7" s="112"/>
      <c r="L7" s="112"/>
      <c r="M7" s="112"/>
      <c r="N7" s="659"/>
      <c r="O7" s="659"/>
    </row>
    <row r="8" spans="1:15" s="21" customFormat="1" ht="3.75" customHeight="1" hidden="1">
      <c r="A8" s="13"/>
      <c r="B8" s="369"/>
      <c r="C8" s="369"/>
      <c r="D8" s="14"/>
      <c r="E8" s="15"/>
      <c r="F8" s="16"/>
      <c r="G8" s="17"/>
      <c r="H8" s="18"/>
      <c r="I8" s="19"/>
      <c r="J8" s="20"/>
      <c r="K8" s="20"/>
      <c r="L8" s="20"/>
      <c r="M8" s="20"/>
      <c r="N8" s="660"/>
      <c r="O8" s="660"/>
    </row>
    <row r="9" spans="1:15" s="21" customFormat="1" ht="14.25" customHeight="1">
      <c r="A9" s="13">
        <v>1</v>
      </c>
      <c r="B9" s="369"/>
      <c r="C9" s="369">
        <v>1</v>
      </c>
      <c r="D9" s="14"/>
      <c r="E9" s="15"/>
      <c r="F9" s="22" t="s">
        <v>1992</v>
      </c>
      <c r="G9" s="23"/>
      <c r="H9" s="18"/>
      <c r="I9" s="24"/>
      <c r="J9" s="20"/>
      <c r="K9" s="33"/>
      <c r="L9" s="33"/>
      <c r="M9" s="33"/>
      <c r="N9" s="661"/>
      <c r="O9" s="661"/>
    </row>
    <row r="10" spans="1:15" s="21" customFormat="1" ht="14.25" customHeight="1">
      <c r="A10" s="13"/>
      <c r="B10" s="369"/>
      <c r="C10" s="369"/>
      <c r="D10" s="14">
        <v>1</v>
      </c>
      <c r="E10" s="15"/>
      <c r="F10" s="16"/>
      <c r="G10" s="17"/>
      <c r="H10" s="18" t="s">
        <v>1917</v>
      </c>
      <c r="I10" s="24"/>
      <c r="J10" s="25">
        <v>40700</v>
      </c>
      <c r="K10" s="26">
        <v>76068</v>
      </c>
      <c r="L10" s="26">
        <v>76068</v>
      </c>
      <c r="M10" s="711">
        <f>L10/K10*100</f>
        <v>100</v>
      </c>
      <c r="N10" s="662"/>
      <c r="O10" s="662"/>
    </row>
    <row r="11" spans="1:15" s="21" customFormat="1" ht="14.25" customHeight="1">
      <c r="A11" s="13"/>
      <c r="B11" s="369"/>
      <c r="C11" s="369"/>
      <c r="D11" s="14">
        <v>2</v>
      </c>
      <c r="E11" s="15"/>
      <c r="F11" s="16"/>
      <c r="G11" s="17"/>
      <c r="H11" s="18" t="s">
        <v>804</v>
      </c>
      <c r="I11" s="24"/>
      <c r="J11" s="25">
        <v>7000</v>
      </c>
      <c r="K11" s="26">
        <v>11194</v>
      </c>
      <c r="L11" s="26">
        <v>11194</v>
      </c>
      <c r="M11" s="711">
        <f aca="true" t="shared" si="0" ref="M11:M74">L11/K11*100</f>
        <v>100</v>
      </c>
      <c r="N11" s="662"/>
      <c r="O11" s="662"/>
    </row>
    <row r="12" spans="1:15" s="21" customFormat="1" ht="14.25" customHeight="1">
      <c r="A12" s="13"/>
      <c r="B12" s="369"/>
      <c r="C12" s="369"/>
      <c r="D12" s="14">
        <v>3</v>
      </c>
      <c r="E12" s="15"/>
      <c r="F12" s="16"/>
      <c r="G12" s="17"/>
      <c r="H12" s="18" t="s">
        <v>900</v>
      </c>
      <c r="I12" s="24"/>
      <c r="J12" s="25"/>
      <c r="K12" s="26">
        <v>2366</v>
      </c>
      <c r="L12" s="26">
        <v>2366</v>
      </c>
      <c r="M12" s="711">
        <f t="shared" si="0"/>
        <v>100</v>
      </c>
      <c r="N12" s="662"/>
      <c r="O12" s="662"/>
    </row>
    <row r="13" spans="1:15" s="21" customFormat="1" ht="14.25" customHeight="1">
      <c r="A13" s="13"/>
      <c r="B13" s="369"/>
      <c r="C13" s="369"/>
      <c r="D13" s="14">
        <v>5</v>
      </c>
      <c r="E13" s="15"/>
      <c r="F13" s="16"/>
      <c r="G13" s="17"/>
      <c r="H13" s="18" t="s">
        <v>817</v>
      </c>
      <c r="I13" s="24"/>
      <c r="J13" s="26">
        <v>7000</v>
      </c>
      <c r="K13" s="26">
        <v>13243</v>
      </c>
      <c r="L13" s="26">
        <v>13243</v>
      </c>
      <c r="M13" s="711">
        <f t="shared" si="0"/>
        <v>100</v>
      </c>
      <c r="N13" s="662"/>
      <c r="O13" s="662"/>
    </row>
    <row r="14" spans="1:15" s="21" customFormat="1" ht="14.25" customHeight="1">
      <c r="A14" s="13"/>
      <c r="B14" s="369"/>
      <c r="C14" s="369"/>
      <c r="D14" s="14">
        <v>6</v>
      </c>
      <c r="E14" s="15"/>
      <c r="F14" s="16"/>
      <c r="G14" s="17"/>
      <c r="H14" s="18" t="s">
        <v>885</v>
      </c>
      <c r="I14" s="24"/>
      <c r="J14" s="26"/>
      <c r="K14" s="26">
        <v>19144</v>
      </c>
      <c r="L14" s="26">
        <v>19144</v>
      </c>
      <c r="M14" s="711">
        <f t="shared" si="0"/>
        <v>100</v>
      </c>
      <c r="N14" s="662"/>
      <c r="O14" s="662"/>
    </row>
    <row r="15" spans="1:15" s="21" customFormat="1" ht="14.25" customHeight="1">
      <c r="A15" s="13"/>
      <c r="B15" s="369"/>
      <c r="C15" s="369"/>
      <c r="D15" s="14">
        <v>7</v>
      </c>
      <c r="E15" s="15"/>
      <c r="F15" s="16"/>
      <c r="G15" s="17"/>
      <c r="H15" s="18" t="s">
        <v>701</v>
      </c>
      <c r="I15" s="24"/>
      <c r="J15" s="26"/>
      <c r="K15" s="26">
        <v>133</v>
      </c>
      <c r="L15" s="26">
        <v>133</v>
      </c>
      <c r="M15" s="711">
        <f t="shared" si="0"/>
        <v>100</v>
      </c>
      <c r="N15" s="662"/>
      <c r="O15" s="662"/>
    </row>
    <row r="16" spans="1:15" s="21" customFormat="1" ht="16.5" customHeight="1">
      <c r="A16" s="13"/>
      <c r="B16" s="369"/>
      <c r="C16" s="369"/>
      <c r="D16" s="14">
        <v>8</v>
      </c>
      <c r="E16" s="15"/>
      <c r="F16" s="16"/>
      <c r="G16" s="17"/>
      <c r="H16" s="18" t="s">
        <v>976</v>
      </c>
      <c r="I16" s="24"/>
      <c r="J16" s="25"/>
      <c r="K16" s="26">
        <v>27369</v>
      </c>
      <c r="L16" s="26">
        <v>27369</v>
      </c>
      <c r="M16" s="711">
        <f t="shared" si="0"/>
        <v>100</v>
      </c>
      <c r="N16" s="662"/>
      <c r="O16" s="662"/>
    </row>
    <row r="17" spans="1:15" s="21" customFormat="1" ht="16.5" customHeight="1">
      <c r="A17" s="13"/>
      <c r="B17" s="369"/>
      <c r="C17" s="369"/>
      <c r="D17" s="14">
        <v>9</v>
      </c>
      <c r="E17" s="15"/>
      <c r="F17" s="42"/>
      <c r="G17" s="17"/>
      <c r="H17" s="18" t="s">
        <v>1584</v>
      </c>
      <c r="I17" s="24"/>
      <c r="J17" s="25"/>
      <c r="K17" s="26">
        <v>2151</v>
      </c>
      <c r="L17" s="26">
        <v>2151</v>
      </c>
      <c r="M17" s="711">
        <f t="shared" si="0"/>
        <v>100</v>
      </c>
      <c r="N17" s="662"/>
      <c r="O17" s="662"/>
    </row>
    <row r="18" spans="1:15" s="21" customFormat="1" ht="14.25" customHeight="1">
      <c r="A18" s="13"/>
      <c r="B18" s="369"/>
      <c r="C18" s="369"/>
      <c r="D18" s="14"/>
      <c r="E18" s="15"/>
      <c r="F18" s="27" t="s">
        <v>1842</v>
      </c>
      <c r="G18" s="28"/>
      <c r="H18" s="29"/>
      <c r="I18" s="30"/>
      <c r="J18" s="31">
        <f>SUM(J9:J16)</f>
        <v>54700</v>
      </c>
      <c r="K18" s="31">
        <f>SUM(K9:K17)</f>
        <v>151668</v>
      </c>
      <c r="L18" s="31">
        <f>SUM(L9:L17)</f>
        <v>151668</v>
      </c>
      <c r="M18" s="632">
        <f t="shared" si="0"/>
        <v>100</v>
      </c>
      <c r="N18" s="663"/>
      <c r="O18" s="663"/>
    </row>
    <row r="19" spans="1:15" s="21" customFormat="1" ht="2.25" customHeight="1">
      <c r="A19" s="13"/>
      <c r="B19" s="369"/>
      <c r="C19" s="369"/>
      <c r="D19" s="14"/>
      <c r="E19" s="15"/>
      <c r="F19" s="16"/>
      <c r="G19" s="17"/>
      <c r="H19" s="18"/>
      <c r="I19" s="32"/>
      <c r="J19" s="20"/>
      <c r="K19" s="33"/>
      <c r="L19" s="33"/>
      <c r="M19" s="711"/>
      <c r="N19" s="662"/>
      <c r="O19" s="662"/>
    </row>
    <row r="20" spans="1:15" s="21" customFormat="1" ht="14.25" customHeight="1">
      <c r="A20" s="13">
        <v>2</v>
      </c>
      <c r="B20" s="369"/>
      <c r="C20" s="369">
        <v>1</v>
      </c>
      <c r="D20" s="14"/>
      <c r="E20" s="15"/>
      <c r="F20" s="22" t="s">
        <v>1844</v>
      </c>
      <c r="G20" s="23"/>
      <c r="H20" s="18"/>
      <c r="I20" s="24"/>
      <c r="J20" s="20"/>
      <c r="K20" s="33"/>
      <c r="L20" s="33"/>
      <c r="M20" s="711"/>
      <c r="N20" s="662"/>
      <c r="O20" s="662"/>
    </row>
    <row r="21" spans="1:15" s="21" customFormat="1" ht="14.25" customHeight="1">
      <c r="A21" s="13"/>
      <c r="B21" s="369"/>
      <c r="C21" s="369"/>
      <c r="D21" s="14">
        <v>1</v>
      </c>
      <c r="E21" s="15"/>
      <c r="F21" s="16"/>
      <c r="G21" s="17"/>
      <c r="H21" s="18" t="s">
        <v>1917</v>
      </c>
      <c r="I21" s="24"/>
      <c r="J21" s="25">
        <v>11520</v>
      </c>
      <c r="K21" s="26">
        <v>13037</v>
      </c>
      <c r="L21" s="26">
        <v>13037</v>
      </c>
      <c r="M21" s="711">
        <f t="shared" si="0"/>
        <v>100</v>
      </c>
      <c r="N21" s="662"/>
      <c r="O21" s="662"/>
    </row>
    <row r="22" spans="1:15" s="21" customFormat="1" ht="14.25" customHeight="1">
      <c r="A22" s="13"/>
      <c r="B22" s="369"/>
      <c r="C22" s="369"/>
      <c r="D22" s="14">
        <v>2</v>
      </c>
      <c r="E22" s="15"/>
      <c r="F22" s="16"/>
      <c r="G22" s="17"/>
      <c r="H22" s="18" t="s">
        <v>804</v>
      </c>
      <c r="I22" s="24"/>
      <c r="J22" s="25"/>
      <c r="K22" s="26">
        <v>1457</v>
      </c>
      <c r="L22" s="26">
        <v>1457</v>
      </c>
      <c r="M22" s="711">
        <f t="shared" si="0"/>
        <v>100</v>
      </c>
      <c r="N22" s="662"/>
      <c r="O22" s="662"/>
    </row>
    <row r="23" spans="1:15" s="21" customFormat="1" ht="14.25" customHeight="1">
      <c r="A23" s="13"/>
      <c r="B23" s="369"/>
      <c r="C23" s="369"/>
      <c r="D23" s="14">
        <v>3</v>
      </c>
      <c r="E23" s="15"/>
      <c r="F23" s="16"/>
      <c r="G23" s="17"/>
      <c r="H23" s="18" t="s">
        <v>900</v>
      </c>
      <c r="I23" s="24"/>
      <c r="J23" s="25"/>
      <c r="K23" s="26">
        <v>656</v>
      </c>
      <c r="L23" s="26">
        <v>656</v>
      </c>
      <c r="M23" s="711">
        <f t="shared" si="0"/>
        <v>100</v>
      </c>
      <c r="N23" s="662"/>
      <c r="O23" s="662"/>
    </row>
    <row r="24" spans="1:15" s="21" customFormat="1" ht="12" customHeight="1">
      <c r="A24" s="13"/>
      <c r="B24" s="369"/>
      <c r="C24" s="369"/>
      <c r="D24" s="14">
        <v>8</v>
      </c>
      <c r="E24" s="15"/>
      <c r="F24" s="16"/>
      <c r="G24" s="17"/>
      <c r="H24" s="18" t="s">
        <v>976</v>
      </c>
      <c r="I24" s="24"/>
      <c r="J24" s="25"/>
      <c r="K24" s="26">
        <v>4022</v>
      </c>
      <c r="L24" s="26">
        <v>4022</v>
      </c>
      <c r="M24" s="711">
        <f t="shared" si="0"/>
        <v>100</v>
      </c>
      <c r="N24" s="662"/>
      <c r="O24" s="662"/>
    </row>
    <row r="25" spans="1:15" s="21" customFormat="1" ht="13.5" customHeight="1">
      <c r="A25" s="13"/>
      <c r="B25" s="369"/>
      <c r="C25" s="369"/>
      <c r="D25" s="14"/>
      <c r="E25" s="15"/>
      <c r="F25" s="27" t="s">
        <v>1842</v>
      </c>
      <c r="G25" s="28"/>
      <c r="H25" s="29"/>
      <c r="I25" s="30"/>
      <c r="J25" s="31">
        <f>SUM(J21:J24)</f>
        <v>11520</v>
      </c>
      <c r="K25" s="31">
        <f>SUM(K21:K24)</f>
        <v>19172</v>
      </c>
      <c r="L25" s="31">
        <f>SUM(L21:L24)</f>
        <v>19172</v>
      </c>
      <c r="M25" s="632">
        <f t="shared" si="0"/>
        <v>100</v>
      </c>
      <c r="N25" s="663"/>
      <c r="O25" s="663"/>
    </row>
    <row r="26" spans="1:15" s="21" customFormat="1" ht="2.25" customHeight="1" hidden="1">
      <c r="A26" s="13"/>
      <c r="B26" s="369"/>
      <c r="C26" s="369"/>
      <c r="D26" s="14"/>
      <c r="E26" s="15"/>
      <c r="F26" s="16"/>
      <c r="G26" s="17"/>
      <c r="H26" s="18"/>
      <c r="I26" s="32"/>
      <c r="J26" s="20"/>
      <c r="K26" s="33"/>
      <c r="L26" s="33"/>
      <c r="M26" s="711" t="e">
        <f t="shared" si="0"/>
        <v>#DIV/0!</v>
      </c>
      <c r="N26" s="662"/>
      <c r="O26" s="662"/>
    </row>
    <row r="27" spans="1:15" s="21" customFormat="1" ht="14.25" customHeight="1">
      <c r="A27" s="13">
        <v>3</v>
      </c>
      <c r="B27" s="369"/>
      <c r="C27" s="369"/>
      <c r="D27" s="14"/>
      <c r="E27" s="15"/>
      <c r="F27" s="22" t="s">
        <v>1974</v>
      </c>
      <c r="G27" s="23"/>
      <c r="H27" s="18"/>
      <c r="I27" s="24"/>
      <c r="J27" s="20"/>
      <c r="K27" s="33"/>
      <c r="L27" s="33"/>
      <c r="M27" s="711"/>
      <c r="N27" s="662"/>
      <c r="O27" s="662"/>
    </row>
    <row r="28" spans="1:15" s="21" customFormat="1" ht="14.25" customHeight="1">
      <c r="A28" s="13"/>
      <c r="B28" s="369">
        <v>1</v>
      </c>
      <c r="C28" s="369">
        <v>1</v>
      </c>
      <c r="D28" s="14"/>
      <c r="E28" s="14"/>
      <c r="F28" s="380"/>
      <c r="G28" s="381" t="s">
        <v>1974</v>
      </c>
      <c r="H28" s="382"/>
      <c r="I28" s="383"/>
      <c r="J28" s="41"/>
      <c r="K28" s="26"/>
      <c r="L28" s="26"/>
      <c r="M28" s="711"/>
      <c r="N28" s="662"/>
      <c r="O28" s="662"/>
    </row>
    <row r="29" spans="1:15" s="21" customFormat="1" ht="14.25" customHeight="1">
      <c r="A29" s="13"/>
      <c r="B29" s="369"/>
      <c r="C29" s="369"/>
      <c r="D29" s="14">
        <v>1</v>
      </c>
      <c r="E29" s="14"/>
      <c r="F29" s="62"/>
      <c r="H29" s="18" t="s">
        <v>1917</v>
      </c>
      <c r="I29" s="65"/>
      <c r="J29" s="25">
        <v>19442</v>
      </c>
      <c r="K29" s="26">
        <v>23622</v>
      </c>
      <c r="L29" s="26">
        <v>23622</v>
      </c>
      <c r="M29" s="711">
        <f t="shared" si="0"/>
        <v>100</v>
      </c>
      <c r="N29" s="662"/>
      <c r="O29" s="662"/>
    </row>
    <row r="30" spans="1:15" s="21" customFormat="1" ht="14.25" customHeight="1">
      <c r="A30" s="13"/>
      <c r="B30" s="369"/>
      <c r="C30" s="369"/>
      <c r="D30" s="14">
        <v>2</v>
      </c>
      <c r="E30" s="14"/>
      <c r="F30" s="62"/>
      <c r="H30" s="18" t="s">
        <v>804</v>
      </c>
      <c r="I30" s="24"/>
      <c r="J30" s="25"/>
      <c r="K30" s="26">
        <v>6196</v>
      </c>
      <c r="L30" s="26">
        <v>6196</v>
      </c>
      <c r="M30" s="711">
        <f t="shared" si="0"/>
        <v>100</v>
      </c>
      <c r="N30" s="662"/>
      <c r="O30" s="662"/>
    </row>
    <row r="31" spans="1:15" s="21" customFormat="1" ht="14.25" customHeight="1">
      <c r="A31" s="13"/>
      <c r="B31" s="369"/>
      <c r="C31" s="369"/>
      <c r="D31" s="14">
        <v>3</v>
      </c>
      <c r="E31" s="14"/>
      <c r="F31" s="62"/>
      <c r="H31" s="18" t="s">
        <v>900</v>
      </c>
      <c r="I31" s="24"/>
      <c r="J31" s="25"/>
      <c r="K31" s="26">
        <v>4266</v>
      </c>
      <c r="L31" s="26">
        <v>4266</v>
      </c>
      <c r="M31" s="711">
        <f t="shared" si="0"/>
        <v>100</v>
      </c>
      <c r="N31" s="662"/>
      <c r="O31" s="662"/>
    </row>
    <row r="32" spans="1:15" s="21" customFormat="1" ht="14.25" customHeight="1">
      <c r="A32" s="13"/>
      <c r="B32" s="369"/>
      <c r="C32" s="369"/>
      <c r="D32" s="14">
        <v>5</v>
      </c>
      <c r="E32" s="14"/>
      <c r="F32" s="62"/>
      <c r="H32" s="18" t="s">
        <v>817</v>
      </c>
      <c r="I32" s="65"/>
      <c r="J32" s="25"/>
      <c r="K32" s="26">
        <v>5850</v>
      </c>
      <c r="L32" s="26">
        <v>5850</v>
      </c>
      <c r="M32" s="711">
        <f t="shared" si="0"/>
        <v>100</v>
      </c>
      <c r="N32" s="662"/>
      <c r="O32" s="662"/>
    </row>
    <row r="33" spans="1:15" s="21" customFormat="1" ht="14.25" customHeight="1">
      <c r="A33" s="13"/>
      <c r="B33" s="369"/>
      <c r="C33" s="369"/>
      <c r="D33" s="14">
        <v>6</v>
      </c>
      <c r="E33" s="14"/>
      <c r="F33" s="62"/>
      <c r="H33" s="18" t="s">
        <v>885</v>
      </c>
      <c r="I33" s="65"/>
      <c r="J33" s="25"/>
      <c r="K33" s="26">
        <v>6871</v>
      </c>
      <c r="L33" s="26">
        <v>6871</v>
      </c>
      <c r="M33" s="711">
        <f t="shared" si="0"/>
        <v>100</v>
      </c>
      <c r="N33" s="662"/>
      <c r="O33" s="662"/>
    </row>
    <row r="34" spans="1:15" s="21" customFormat="1" ht="12.75" customHeight="1">
      <c r="A34" s="13"/>
      <c r="B34" s="369"/>
      <c r="C34" s="369"/>
      <c r="D34" s="14">
        <v>8</v>
      </c>
      <c r="E34" s="14"/>
      <c r="F34" s="62"/>
      <c r="G34" s="63"/>
      <c r="H34" s="18" t="s">
        <v>976</v>
      </c>
      <c r="I34" s="18"/>
      <c r="J34" s="41"/>
      <c r="K34" s="26">
        <v>10196</v>
      </c>
      <c r="L34" s="26">
        <v>10196</v>
      </c>
      <c r="M34" s="711">
        <f t="shared" si="0"/>
        <v>100</v>
      </c>
      <c r="N34" s="662"/>
      <c r="O34" s="662"/>
    </row>
    <row r="35" spans="1:15" s="21" customFormat="1" ht="14.25" customHeight="1">
      <c r="A35" s="13"/>
      <c r="B35" s="369"/>
      <c r="C35" s="369"/>
      <c r="D35" s="14"/>
      <c r="E35" s="14"/>
      <c r="F35" s="386" t="s">
        <v>1853</v>
      </c>
      <c r="G35" s="43"/>
      <c r="H35" s="44"/>
      <c r="I35" s="384"/>
      <c r="J35" s="385">
        <f>SUM(J28:J34)</f>
        <v>19442</v>
      </c>
      <c r="K35" s="385">
        <f>SUM(K28:K34)</f>
        <v>57001</v>
      </c>
      <c r="L35" s="385">
        <f>SUM(L28:L34)</f>
        <v>57001</v>
      </c>
      <c r="M35" s="747">
        <f t="shared" si="0"/>
        <v>100</v>
      </c>
      <c r="N35" s="664"/>
      <c r="O35" s="664"/>
    </row>
    <row r="36" spans="1:15" s="21" customFormat="1" ht="1.5" customHeight="1">
      <c r="A36" s="13"/>
      <c r="B36" s="369"/>
      <c r="C36" s="369"/>
      <c r="D36" s="14"/>
      <c r="E36" s="14"/>
      <c r="F36" s="62"/>
      <c r="G36" s="63"/>
      <c r="H36" s="64"/>
      <c r="I36" s="65"/>
      <c r="J36" s="41"/>
      <c r="K36" s="41"/>
      <c r="L36" s="41"/>
      <c r="M36" s="711"/>
      <c r="N36" s="662"/>
      <c r="O36" s="662"/>
    </row>
    <row r="37" spans="1:15" s="21" customFormat="1" ht="15" customHeight="1">
      <c r="A37" s="13"/>
      <c r="B37" s="369">
        <v>2</v>
      </c>
      <c r="C37" s="369">
        <v>2</v>
      </c>
      <c r="D37" s="14"/>
      <c r="E37" s="14"/>
      <c r="F37" s="382"/>
      <c r="G37" s="381" t="s">
        <v>2023</v>
      </c>
      <c r="H37" s="381"/>
      <c r="I37" s="383"/>
      <c r="J37" s="41"/>
      <c r="K37" s="41"/>
      <c r="L37" s="41"/>
      <c r="M37" s="711"/>
      <c r="N37" s="662"/>
      <c r="O37" s="662"/>
    </row>
    <row r="38" spans="1:15" s="21" customFormat="1" ht="14.25" customHeight="1">
      <c r="A38" s="13"/>
      <c r="B38" s="369"/>
      <c r="C38" s="369"/>
      <c r="D38" s="14">
        <v>1</v>
      </c>
      <c r="E38" s="14"/>
      <c r="F38" s="62"/>
      <c r="H38" s="18" t="s">
        <v>1917</v>
      </c>
      <c r="I38" s="65"/>
      <c r="J38" s="26">
        <v>1800</v>
      </c>
      <c r="K38" s="26">
        <v>1800</v>
      </c>
      <c r="L38" s="26">
        <v>1791</v>
      </c>
      <c r="M38" s="711">
        <f t="shared" si="0"/>
        <v>99.5</v>
      </c>
      <c r="N38" s="662"/>
      <c r="O38" s="662"/>
    </row>
    <row r="39" spans="1:15" s="21" customFormat="1" ht="12.75" customHeight="1">
      <c r="A39" s="13"/>
      <c r="B39" s="369"/>
      <c r="C39" s="369"/>
      <c r="D39" s="14">
        <v>2</v>
      </c>
      <c r="E39" s="14"/>
      <c r="F39" s="62"/>
      <c r="H39" s="18" t="s">
        <v>804</v>
      </c>
      <c r="I39" s="18"/>
      <c r="J39" s="26"/>
      <c r="K39" s="26">
        <v>140</v>
      </c>
      <c r="L39" s="26">
        <v>140</v>
      </c>
      <c r="M39" s="711">
        <f t="shared" si="0"/>
        <v>100</v>
      </c>
      <c r="N39" s="662"/>
      <c r="O39" s="662"/>
    </row>
    <row r="40" spans="1:15" s="21" customFormat="1" ht="15.75" customHeight="1">
      <c r="A40" s="13"/>
      <c r="B40" s="369"/>
      <c r="C40" s="369"/>
      <c r="D40" s="14">
        <v>3</v>
      </c>
      <c r="E40" s="14"/>
      <c r="F40" s="62"/>
      <c r="H40" s="18" t="s">
        <v>900</v>
      </c>
      <c r="I40" s="18"/>
      <c r="J40" s="26"/>
      <c r="K40" s="26">
        <v>270</v>
      </c>
      <c r="L40" s="26">
        <v>270</v>
      </c>
      <c r="M40" s="711">
        <f t="shared" si="0"/>
        <v>100</v>
      </c>
      <c r="N40" s="662"/>
      <c r="O40" s="662"/>
    </row>
    <row r="41" spans="1:15" s="21" customFormat="1" ht="12.75" customHeight="1">
      <c r="A41" s="13"/>
      <c r="B41" s="369"/>
      <c r="C41" s="369"/>
      <c r="D41" s="14">
        <v>8</v>
      </c>
      <c r="E41" s="14"/>
      <c r="F41" s="62"/>
      <c r="G41" s="18" t="s">
        <v>977</v>
      </c>
      <c r="H41" s="866" t="s">
        <v>976</v>
      </c>
      <c r="I41" s="867"/>
      <c r="J41" s="41"/>
      <c r="K41" s="26">
        <v>972</v>
      </c>
      <c r="L41" s="26">
        <v>972</v>
      </c>
      <c r="M41" s="711">
        <f t="shared" si="0"/>
        <v>100</v>
      </c>
      <c r="N41" s="662"/>
      <c r="O41" s="662"/>
    </row>
    <row r="42" spans="1:15" s="21" customFormat="1" ht="15" customHeight="1">
      <c r="A42" s="13"/>
      <c r="B42" s="369"/>
      <c r="C42" s="369"/>
      <c r="D42" s="14"/>
      <c r="E42" s="14"/>
      <c r="F42" s="388" t="s">
        <v>1853</v>
      </c>
      <c r="G42" s="387"/>
      <c r="H42" s="387"/>
      <c r="I42" s="384"/>
      <c r="J42" s="385">
        <f>SUM(J38:J41)</f>
        <v>1800</v>
      </c>
      <c r="K42" s="385">
        <f>SUM(K38:K41)</f>
        <v>3182</v>
      </c>
      <c r="L42" s="385">
        <f>SUM(L38:L41)</f>
        <v>3173</v>
      </c>
      <c r="M42" s="747">
        <f t="shared" si="0"/>
        <v>99.7171590194846</v>
      </c>
      <c r="N42" s="664"/>
      <c r="O42" s="664"/>
    </row>
    <row r="43" spans="1:15" s="21" customFormat="1" ht="1.5" customHeight="1">
      <c r="A43" s="13"/>
      <c r="B43" s="369"/>
      <c r="C43" s="369"/>
      <c r="D43" s="14"/>
      <c r="E43" s="14"/>
      <c r="F43" s="62"/>
      <c r="G43" s="63"/>
      <c r="H43" s="64"/>
      <c r="I43" s="65"/>
      <c r="J43" s="41"/>
      <c r="K43" s="41"/>
      <c r="L43" s="41"/>
      <c r="M43" s="711"/>
      <c r="N43" s="662"/>
      <c r="O43" s="662"/>
    </row>
    <row r="44" spans="1:15" s="21" customFormat="1" ht="14.25" customHeight="1">
      <c r="A44" s="13"/>
      <c r="B44" s="369">
        <v>3</v>
      </c>
      <c r="C44" s="369">
        <v>1</v>
      </c>
      <c r="D44" s="14"/>
      <c r="E44" s="14"/>
      <c r="F44" s="380"/>
      <c r="G44" s="381" t="s">
        <v>2021</v>
      </c>
      <c r="H44" s="381"/>
      <c r="I44" s="383"/>
      <c r="J44" s="41"/>
      <c r="K44" s="41"/>
      <c r="L44" s="41"/>
      <c r="M44" s="711"/>
      <c r="N44" s="662"/>
      <c r="O44" s="662"/>
    </row>
    <row r="45" spans="1:15" s="21" customFormat="1" ht="14.25" customHeight="1">
      <c r="A45" s="13"/>
      <c r="B45" s="369"/>
      <c r="C45" s="369"/>
      <c r="D45" s="14">
        <v>1</v>
      </c>
      <c r="E45" s="14"/>
      <c r="F45" s="62"/>
      <c r="H45" s="18" t="s">
        <v>1917</v>
      </c>
      <c r="I45" s="65"/>
      <c r="J45" s="26">
        <v>2170</v>
      </c>
      <c r="K45" s="26">
        <v>2245</v>
      </c>
      <c r="L45" s="26">
        <v>2083</v>
      </c>
      <c r="M45" s="711">
        <f t="shared" si="0"/>
        <v>92.78396436525613</v>
      </c>
      <c r="N45" s="662"/>
      <c r="O45" s="662"/>
    </row>
    <row r="46" spans="1:15" s="21" customFormat="1" ht="14.25" customHeight="1">
      <c r="A46" s="13"/>
      <c r="B46" s="369"/>
      <c r="C46" s="369"/>
      <c r="D46" s="14">
        <v>3</v>
      </c>
      <c r="E46" s="14"/>
      <c r="F46" s="62"/>
      <c r="H46" s="18" t="s">
        <v>900</v>
      </c>
      <c r="I46" s="65"/>
      <c r="J46" s="26"/>
      <c r="K46" s="26">
        <v>195</v>
      </c>
      <c r="L46" s="26">
        <v>195</v>
      </c>
      <c r="M46" s="711">
        <f t="shared" si="0"/>
        <v>100</v>
      </c>
      <c r="N46" s="662"/>
      <c r="O46" s="662"/>
    </row>
    <row r="47" spans="1:15" s="21" customFormat="1" ht="14.25" customHeight="1">
      <c r="A47" s="13"/>
      <c r="B47" s="369"/>
      <c r="C47" s="369"/>
      <c r="D47" s="14">
        <v>8</v>
      </c>
      <c r="E47" s="14"/>
      <c r="F47" s="62"/>
      <c r="G47" s="63"/>
      <c r="H47" s="64" t="s">
        <v>977</v>
      </c>
      <c r="I47" s="40"/>
      <c r="J47" s="41"/>
      <c r="K47" s="26">
        <v>3209</v>
      </c>
      <c r="L47" s="26">
        <v>3209</v>
      </c>
      <c r="M47" s="711">
        <f t="shared" si="0"/>
        <v>100</v>
      </c>
      <c r="N47" s="662"/>
      <c r="O47" s="662"/>
    </row>
    <row r="48" spans="1:15" s="21" customFormat="1" ht="12.75" customHeight="1">
      <c r="A48" s="13"/>
      <c r="B48" s="369"/>
      <c r="C48" s="369"/>
      <c r="D48" s="14"/>
      <c r="E48" s="14"/>
      <c r="F48" s="388" t="s">
        <v>1853</v>
      </c>
      <c r="G48" s="387"/>
      <c r="H48" s="387"/>
      <c r="I48" s="384"/>
      <c r="J48" s="385">
        <f>SUM(J45:J47)</f>
        <v>2170</v>
      </c>
      <c r="K48" s="385">
        <f>SUM(K45:K47)</f>
        <v>5649</v>
      </c>
      <c r="L48" s="385">
        <f>SUM(L45:L47)</f>
        <v>5487</v>
      </c>
      <c r="M48" s="747">
        <f t="shared" si="0"/>
        <v>97.13223579394582</v>
      </c>
      <c r="N48" s="664"/>
      <c r="O48" s="664"/>
    </row>
    <row r="49" spans="1:15" s="21" customFormat="1" ht="3.75" customHeight="1">
      <c r="A49" s="13"/>
      <c r="B49" s="369"/>
      <c r="C49" s="369"/>
      <c r="D49" s="14"/>
      <c r="E49" s="15"/>
      <c r="F49" s="16"/>
      <c r="G49" s="17"/>
      <c r="H49" s="18"/>
      <c r="I49" s="24"/>
      <c r="J49" s="25"/>
      <c r="K49" s="26"/>
      <c r="L49" s="26"/>
      <c r="M49" s="711"/>
      <c r="N49" s="662"/>
      <c r="O49" s="662"/>
    </row>
    <row r="50" spans="1:15" s="21" customFormat="1" ht="13.5" customHeight="1">
      <c r="A50" s="13">
        <v>3</v>
      </c>
      <c r="B50" s="369"/>
      <c r="C50" s="369"/>
      <c r="D50" s="14"/>
      <c r="E50" s="15"/>
      <c r="F50" s="22" t="s">
        <v>1974</v>
      </c>
      <c r="G50" s="23"/>
      <c r="H50" s="18"/>
      <c r="I50" s="24"/>
      <c r="J50" s="25"/>
      <c r="K50" s="26"/>
      <c r="L50" s="26"/>
      <c r="M50" s="711"/>
      <c r="N50" s="662"/>
      <c r="O50" s="662"/>
    </row>
    <row r="51" spans="1:15" s="21" customFormat="1" ht="13.5" customHeight="1">
      <c r="A51" s="13"/>
      <c r="B51" s="369"/>
      <c r="C51" s="369"/>
      <c r="D51" s="14"/>
      <c r="E51" s="15"/>
      <c r="F51" s="22" t="s">
        <v>1971</v>
      </c>
      <c r="G51" s="23"/>
      <c r="H51" s="18"/>
      <c r="I51" s="24"/>
      <c r="J51" s="25"/>
      <c r="K51" s="26"/>
      <c r="L51" s="26"/>
      <c r="M51" s="711"/>
      <c r="N51" s="662"/>
      <c r="O51" s="662"/>
    </row>
    <row r="52" spans="1:15" s="21" customFormat="1" ht="16.5" customHeight="1">
      <c r="A52" s="13"/>
      <c r="B52" s="369"/>
      <c r="C52" s="369"/>
      <c r="D52" s="14">
        <v>1</v>
      </c>
      <c r="E52" s="15"/>
      <c r="F52" s="16"/>
      <c r="G52" s="17"/>
      <c r="H52" s="18" t="s">
        <v>1917</v>
      </c>
      <c r="I52" s="24"/>
      <c r="J52" s="25">
        <v>23412</v>
      </c>
      <c r="K52" s="26">
        <v>27667</v>
      </c>
      <c r="L52" s="26">
        <v>27496</v>
      </c>
      <c r="M52" s="711">
        <f t="shared" si="0"/>
        <v>99.38193515740774</v>
      </c>
      <c r="N52" s="662"/>
      <c r="O52" s="662"/>
    </row>
    <row r="53" spans="1:15" s="21" customFormat="1" ht="16.5" customHeight="1">
      <c r="A53" s="13"/>
      <c r="B53" s="369"/>
      <c r="C53" s="369"/>
      <c r="D53" s="14">
        <v>2</v>
      </c>
      <c r="E53" s="15"/>
      <c r="F53" s="16"/>
      <c r="G53" s="17"/>
      <c r="H53" s="18" t="s">
        <v>804</v>
      </c>
      <c r="I53" s="24"/>
      <c r="J53" s="25"/>
      <c r="K53" s="26">
        <v>6336</v>
      </c>
      <c r="L53" s="26">
        <v>6336</v>
      </c>
      <c r="M53" s="711">
        <f t="shared" si="0"/>
        <v>100</v>
      </c>
      <c r="N53" s="662"/>
      <c r="O53" s="662"/>
    </row>
    <row r="54" spans="1:15" s="21" customFormat="1" ht="16.5" customHeight="1">
      <c r="A54" s="13"/>
      <c r="B54" s="369"/>
      <c r="C54" s="369"/>
      <c r="D54" s="14">
        <v>3</v>
      </c>
      <c r="E54" s="15"/>
      <c r="F54" s="16"/>
      <c r="G54" s="17"/>
      <c r="H54" s="18" t="s">
        <v>900</v>
      </c>
      <c r="I54" s="24"/>
      <c r="J54" s="25"/>
      <c r="K54" s="26">
        <v>4731</v>
      </c>
      <c r="L54" s="26">
        <v>4731</v>
      </c>
      <c r="M54" s="711">
        <f t="shared" si="0"/>
        <v>100</v>
      </c>
      <c r="N54" s="662"/>
      <c r="O54" s="662"/>
    </row>
    <row r="55" spans="1:15" s="21" customFormat="1" ht="16.5" customHeight="1">
      <c r="A55" s="13"/>
      <c r="B55" s="369"/>
      <c r="C55" s="369"/>
      <c r="D55" s="14">
        <v>5</v>
      </c>
      <c r="E55" s="15"/>
      <c r="F55" s="16"/>
      <c r="G55" s="17"/>
      <c r="H55" s="18" t="s">
        <v>817</v>
      </c>
      <c r="I55" s="24"/>
      <c r="J55" s="25"/>
      <c r="K55" s="26">
        <v>5850</v>
      </c>
      <c r="L55" s="26">
        <v>5850</v>
      </c>
      <c r="M55" s="711">
        <f t="shared" si="0"/>
        <v>100</v>
      </c>
      <c r="N55" s="662"/>
      <c r="O55" s="662"/>
    </row>
    <row r="56" spans="1:15" s="21" customFormat="1" ht="16.5" customHeight="1">
      <c r="A56" s="13"/>
      <c r="B56" s="369"/>
      <c r="C56" s="369"/>
      <c r="D56" s="14">
        <v>6</v>
      </c>
      <c r="E56" s="15"/>
      <c r="F56" s="16"/>
      <c r="G56" s="17"/>
      <c r="H56" s="18" t="s">
        <v>885</v>
      </c>
      <c r="I56" s="24"/>
      <c r="J56" s="25"/>
      <c r="K56" s="26">
        <v>6871</v>
      </c>
      <c r="L56" s="26">
        <v>6871</v>
      </c>
      <c r="M56" s="711">
        <f t="shared" si="0"/>
        <v>100</v>
      </c>
      <c r="N56" s="662"/>
      <c r="O56" s="662"/>
    </row>
    <row r="57" spans="1:15" s="21" customFormat="1" ht="11.25" customHeight="1">
      <c r="A57" s="13"/>
      <c r="B57" s="369"/>
      <c r="C57" s="369"/>
      <c r="D57" s="14">
        <v>8</v>
      </c>
      <c r="E57" s="15"/>
      <c r="F57" s="16"/>
      <c r="G57" s="17"/>
      <c r="H57" s="18" t="s">
        <v>976</v>
      </c>
      <c r="I57" s="24"/>
      <c r="J57" s="25"/>
      <c r="K57" s="26">
        <v>14377</v>
      </c>
      <c r="L57" s="26">
        <v>14377</v>
      </c>
      <c r="M57" s="711">
        <f t="shared" si="0"/>
        <v>100</v>
      </c>
      <c r="N57" s="662"/>
      <c r="O57" s="662"/>
    </row>
    <row r="58" spans="1:15" s="21" customFormat="1" ht="14.25" customHeight="1">
      <c r="A58" s="13"/>
      <c r="B58" s="369"/>
      <c r="C58" s="369"/>
      <c r="D58" s="14"/>
      <c r="E58" s="15"/>
      <c r="F58" s="27" t="s">
        <v>1842</v>
      </c>
      <c r="G58" s="28"/>
      <c r="H58" s="29"/>
      <c r="I58" s="30"/>
      <c r="J58" s="31">
        <f>SUM(J52:J57)</f>
        <v>23412</v>
      </c>
      <c r="K58" s="31">
        <f>SUM(K52:K57)</f>
        <v>65832</v>
      </c>
      <c r="L58" s="31">
        <f>SUM(L52:L57)</f>
        <v>65661</v>
      </c>
      <c r="M58" s="632">
        <f t="shared" si="0"/>
        <v>99.740247903755</v>
      </c>
      <c r="N58" s="663"/>
      <c r="O58" s="663"/>
    </row>
    <row r="59" spans="1:15" s="21" customFormat="1" ht="1.5" customHeight="1">
      <c r="A59" s="13"/>
      <c r="B59" s="369"/>
      <c r="C59" s="369"/>
      <c r="D59" s="14"/>
      <c r="E59" s="15"/>
      <c r="F59" s="16"/>
      <c r="G59" s="17"/>
      <c r="H59" s="18"/>
      <c r="I59" s="24"/>
      <c r="J59" s="25"/>
      <c r="K59" s="26"/>
      <c r="L59" s="26"/>
      <c r="M59" s="711"/>
      <c r="N59" s="662"/>
      <c r="O59" s="662"/>
    </row>
    <row r="60" spans="1:15" s="21" customFormat="1" ht="16.5" customHeight="1">
      <c r="A60" s="13">
        <v>4</v>
      </c>
      <c r="B60" s="369"/>
      <c r="C60" s="369">
        <v>1</v>
      </c>
      <c r="D60" s="14"/>
      <c r="E60" s="15"/>
      <c r="F60" s="22" t="s">
        <v>1972</v>
      </c>
      <c r="G60" s="23"/>
      <c r="H60" s="18"/>
      <c r="I60" s="24"/>
      <c r="J60" s="20"/>
      <c r="K60" s="33"/>
      <c r="L60" s="33"/>
      <c r="M60" s="711"/>
      <c r="N60" s="662"/>
      <c r="O60" s="662"/>
    </row>
    <row r="61" spans="1:15" s="21" customFormat="1" ht="14.25" customHeight="1">
      <c r="A61" s="13"/>
      <c r="B61" s="369"/>
      <c r="C61" s="369"/>
      <c r="D61" s="14"/>
      <c r="E61" s="15"/>
      <c r="F61" s="22" t="s">
        <v>1973</v>
      </c>
      <c r="G61" s="23"/>
      <c r="H61" s="18"/>
      <c r="I61" s="24"/>
      <c r="J61" s="20"/>
      <c r="K61" s="33"/>
      <c r="L61" s="33"/>
      <c r="M61" s="711"/>
      <c r="N61" s="662"/>
      <c r="O61" s="662"/>
    </row>
    <row r="62" spans="1:15" s="21" customFormat="1" ht="16.5" customHeight="1">
      <c r="A62" s="13"/>
      <c r="B62" s="369"/>
      <c r="C62" s="369"/>
      <c r="D62" s="14">
        <v>1</v>
      </c>
      <c r="E62" s="15"/>
      <c r="F62" s="16"/>
      <c r="G62" s="17"/>
      <c r="H62" s="18" t="s">
        <v>1917</v>
      </c>
      <c r="I62" s="24"/>
      <c r="J62" s="25">
        <v>80907</v>
      </c>
      <c r="K62" s="26">
        <v>82869</v>
      </c>
      <c r="L62" s="26">
        <v>73632</v>
      </c>
      <c r="M62" s="711">
        <f t="shared" si="0"/>
        <v>88.85349165550447</v>
      </c>
      <c r="N62" s="662"/>
      <c r="O62" s="662"/>
    </row>
    <row r="63" spans="1:15" s="21" customFormat="1" ht="16.5" customHeight="1">
      <c r="A63" s="13"/>
      <c r="B63" s="369"/>
      <c r="C63" s="369"/>
      <c r="D63" s="14">
        <v>2</v>
      </c>
      <c r="E63" s="15"/>
      <c r="F63" s="16"/>
      <c r="G63" s="17"/>
      <c r="H63" s="18" t="s">
        <v>944</v>
      </c>
      <c r="I63" s="24"/>
      <c r="J63" s="25">
        <v>4600</v>
      </c>
      <c r="K63" s="26">
        <v>42363</v>
      </c>
      <c r="L63" s="26">
        <v>42363</v>
      </c>
      <c r="M63" s="711">
        <f t="shared" si="0"/>
        <v>100</v>
      </c>
      <c r="N63" s="662"/>
      <c r="O63" s="662"/>
    </row>
    <row r="64" spans="1:15" s="21" customFormat="1" ht="16.5" customHeight="1">
      <c r="A64" s="13"/>
      <c r="B64" s="369"/>
      <c r="C64" s="369"/>
      <c r="D64" s="14">
        <v>3</v>
      </c>
      <c r="E64" s="15"/>
      <c r="F64" s="16"/>
      <c r="G64" s="17"/>
      <c r="H64" s="18" t="s">
        <v>951</v>
      </c>
      <c r="I64" s="24"/>
      <c r="J64" s="25">
        <v>18400</v>
      </c>
      <c r="K64" s="26">
        <v>18260</v>
      </c>
      <c r="L64" s="26">
        <v>5782</v>
      </c>
      <c r="M64" s="711">
        <f t="shared" si="0"/>
        <v>31.664841182913474</v>
      </c>
      <c r="N64" s="662"/>
      <c r="O64" s="662"/>
    </row>
    <row r="65" spans="1:15" s="21" customFormat="1" ht="16.5" customHeight="1">
      <c r="A65" s="13"/>
      <c r="B65" s="369"/>
      <c r="C65" s="369"/>
      <c r="D65" s="14">
        <v>5</v>
      </c>
      <c r="E65" s="15"/>
      <c r="F65" s="16"/>
      <c r="G65" s="17"/>
      <c r="H65" s="18" t="s">
        <v>817</v>
      </c>
      <c r="I65" s="24"/>
      <c r="J65" s="26">
        <v>20000</v>
      </c>
      <c r="K65" s="26">
        <v>7800</v>
      </c>
      <c r="L65" s="26"/>
      <c r="M65" s="711">
        <f t="shared" si="0"/>
        <v>0</v>
      </c>
      <c r="N65" s="662"/>
      <c r="O65" s="662"/>
    </row>
    <row r="66" spans="1:15" s="21" customFormat="1" ht="16.5" customHeight="1">
      <c r="A66" s="13"/>
      <c r="B66" s="369"/>
      <c r="C66" s="369"/>
      <c r="D66" s="14">
        <v>6</v>
      </c>
      <c r="E66" s="15"/>
      <c r="F66" s="16"/>
      <c r="G66" s="17"/>
      <c r="H66" s="18" t="s">
        <v>885</v>
      </c>
      <c r="I66" s="24"/>
      <c r="J66" s="26">
        <v>6000</v>
      </c>
      <c r="K66" s="26">
        <v>6900</v>
      </c>
      <c r="L66" s="26">
        <v>6900</v>
      </c>
      <c r="M66" s="711">
        <f t="shared" si="0"/>
        <v>100</v>
      </c>
      <c r="N66" s="662"/>
      <c r="O66" s="662"/>
    </row>
    <row r="67" spans="1:15" s="21" customFormat="1" ht="16.5" customHeight="1">
      <c r="A67" s="13"/>
      <c r="B67" s="369"/>
      <c r="C67" s="369"/>
      <c r="D67" s="14">
        <v>7</v>
      </c>
      <c r="E67" s="15"/>
      <c r="F67" s="42"/>
      <c r="G67" s="17"/>
      <c r="H67" s="18" t="s">
        <v>701</v>
      </c>
      <c r="I67" s="24"/>
      <c r="J67" s="26"/>
      <c r="K67" s="26">
        <v>383</v>
      </c>
      <c r="L67" s="26">
        <v>431</v>
      </c>
      <c r="M67" s="711">
        <f t="shared" si="0"/>
        <v>112.53263707571801</v>
      </c>
      <c r="N67" s="662"/>
      <c r="O67" s="662"/>
    </row>
    <row r="68" spans="1:15" s="21" customFormat="1" ht="15" customHeight="1">
      <c r="A68" s="13"/>
      <c r="B68" s="369"/>
      <c r="C68" s="369"/>
      <c r="D68" s="14">
        <v>8</v>
      </c>
      <c r="E68" s="15"/>
      <c r="F68" s="42"/>
      <c r="G68" s="17"/>
      <c r="H68" s="18" t="s">
        <v>976</v>
      </c>
      <c r="I68" s="24"/>
      <c r="J68" s="25"/>
      <c r="K68" s="26">
        <v>3449</v>
      </c>
      <c r="L68" s="26">
        <v>3449</v>
      </c>
      <c r="M68" s="711">
        <f t="shared" si="0"/>
        <v>100</v>
      </c>
      <c r="N68" s="662"/>
      <c r="O68" s="662"/>
    </row>
    <row r="69" spans="1:15" s="21" customFormat="1" ht="17.25" customHeight="1">
      <c r="A69" s="13"/>
      <c r="B69" s="369"/>
      <c r="C69" s="369"/>
      <c r="D69" s="14">
        <v>9</v>
      </c>
      <c r="E69" s="15"/>
      <c r="F69" s="42"/>
      <c r="G69" s="17"/>
      <c r="H69" s="18" t="s">
        <v>965</v>
      </c>
      <c r="I69" s="24"/>
      <c r="J69" s="25"/>
      <c r="K69" s="26">
        <v>1465</v>
      </c>
      <c r="L69" s="26">
        <v>1465</v>
      </c>
      <c r="M69" s="711">
        <f t="shared" si="0"/>
        <v>100</v>
      </c>
      <c r="N69" s="662"/>
      <c r="O69" s="662"/>
    </row>
    <row r="70" spans="1:15" s="21" customFormat="1" ht="13.5" customHeight="1">
      <c r="A70" s="13"/>
      <c r="B70" s="369"/>
      <c r="C70" s="369"/>
      <c r="D70" s="14"/>
      <c r="E70" s="15"/>
      <c r="F70" s="27" t="s">
        <v>1842</v>
      </c>
      <c r="G70" s="28"/>
      <c r="H70" s="29"/>
      <c r="I70" s="30"/>
      <c r="J70" s="31">
        <f>SUM(J60:J69)</f>
        <v>129907</v>
      </c>
      <c r="K70" s="31">
        <f>SUM(K60:K69)</f>
        <v>163489</v>
      </c>
      <c r="L70" s="31">
        <f>SUM(L60:L69)</f>
        <v>134022</v>
      </c>
      <c r="M70" s="632">
        <f t="shared" si="0"/>
        <v>81.97615741731859</v>
      </c>
      <c r="N70" s="663"/>
      <c r="O70" s="663"/>
    </row>
    <row r="71" spans="1:15" s="21" customFormat="1" ht="3" customHeight="1">
      <c r="A71" s="13"/>
      <c r="B71" s="369"/>
      <c r="C71" s="369"/>
      <c r="D71" s="14"/>
      <c r="E71" s="15"/>
      <c r="F71" s="16"/>
      <c r="G71" s="17"/>
      <c r="H71" s="18"/>
      <c r="I71" s="34"/>
      <c r="J71" s="35"/>
      <c r="K71" s="36"/>
      <c r="L71" s="36"/>
      <c r="M71" s="711"/>
      <c r="N71" s="662"/>
      <c r="O71" s="662"/>
    </row>
    <row r="72" spans="1:15" s="21" customFormat="1" ht="16.5" customHeight="1">
      <c r="A72" s="13">
        <v>5</v>
      </c>
      <c r="B72" s="369"/>
      <c r="C72" s="369">
        <v>1</v>
      </c>
      <c r="D72" s="14"/>
      <c r="E72" s="15"/>
      <c r="F72" s="22" t="s">
        <v>2022</v>
      </c>
      <c r="G72" s="23"/>
      <c r="H72" s="18"/>
      <c r="I72" s="24"/>
      <c r="J72" s="20"/>
      <c r="K72" s="33"/>
      <c r="L72" s="33"/>
      <c r="M72" s="711"/>
      <c r="N72" s="662"/>
      <c r="O72" s="662"/>
    </row>
    <row r="73" spans="1:15" s="21" customFormat="1" ht="16.5" customHeight="1">
      <c r="A73" s="13"/>
      <c r="B73" s="369"/>
      <c r="C73" s="369"/>
      <c r="D73" s="14">
        <v>1</v>
      </c>
      <c r="E73" s="15"/>
      <c r="F73" s="16"/>
      <c r="G73" s="17"/>
      <c r="H73" s="18" t="s">
        <v>1917</v>
      </c>
      <c r="I73" s="24"/>
      <c r="J73" s="25">
        <v>37547</v>
      </c>
      <c r="K73" s="26">
        <v>42528</v>
      </c>
      <c r="L73" s="26">
        <v>42528</v>
      </c>
      <c r="M73" s="711">
        <f t="shared" si="0"/>
        <v>100</v>
      </c>
      <c r="N73" s="662"/>
      <c r="O73" s="662"/>
    </row>
    <row r="74" spans="1:15" s="21" customFormat="1" ht="16.5" customHeight="1">
      <c r="A74" s="13"/>
      <c r="B74" s="369"/>
      <c r="C74" s="369"/>
      <c r="D74" s="14">
        <v>2</v>
      </c>
      <c r="E74" s="15"/>
      <c r="F74" s="16"/>
      <c r="G74" s="17"/>
      <c r="H74" s="18" t="s">
        <v>945</v>
      </c>
      <c r="I74" s="24"/>
      <c r="J74" s="25">
        <v>500</v>
      </c>
      <c r="K74" s="26">
        <v>7385</v>
      </c>
      <c r="L74" s="26">
        <v>7385</v>
      </c>
      <c r="M74" s="711">
        <f t="shared" si="0"/>
        <v>100</v>
      </c>
      <c r="N74" s="662"/>
      <c r="O74" s="662"/>
    </row>
    <row r="75" spans="1:15" s="21" customFormat="1" ht="16.5" customHeight="1">
      <c r="A75" s="13"/>
      <c r="B75" s="369"/>
      <c r="C75" s="369"/>
      <c r="D75" s="14">
        <v>3</v>
      </c>
      <c r="E75" s="15"/>
      <c r="F75" s="16"/>
      <c r="G75" s="17"/>
      <c r="H75" s="18" t="s">
        <v>900</v>
      </c>
      <c r="I75" s="24"/>
      <c r="J75" s="25"/>
      <c r="K75" s="26">
        <v>1247</v>
      </c>
      <c r="L75" s="26">
        <v>1247</v>
      </c>
      <c r="M75" s="711">
        <f aca="true" t="shared" si="1" ref="M75:M138">L75/K75*100</f>
        <v>100</v>
      </c>
      <c r="N75" s="662"/>
      <c r="O75" s="662"/>
    </row>
    <row r="76" spans="1:15" s="21" customFormat="1" ht="16.5" customHeight="1">
      <c r="A76" s="13"/>
      <c r="B76" s="369"/>
      <c r="C76" s="369"/>
      <c r="D76" s="14">
        <v>7</v>
      </c>
      <c r="E76" s="15"/>
      <c r="F76" s="16"/>
      <c r="G76" s="17"/>
      <c r="H76" s="18" t="s">
        <v>701</v>
      </c>
      <c r="I76" s="24"/>
      <c r="J76" s="25"/>
      <c r="K76" s="26">
        <v>174</v>
      </c>
      <c r="L76" s="26">
        <v>174</v>
      </c>
      <c r="M76" s="711">
        <f t="shared" si="1"/>
        <v>100</v>
      </c>
      <c r="N76" s="662"/>
      <c r="O76" s="662"/>
    </row>
    <row r="77" spans="1:15" s="21" customFormat="1" ht="14.25" customHeight="1">
      <c r="A77" s="13"/>
      <c r="B77" s="369"/>
      <c r="C77" s="369"/>
      <c r="D77" s="14">
        <v>8</v>
      </c>
      <c r="E77" s="15"/>
      <c r="F77" s="16"/>
      <c r="G77" s="17"/>
      <c r="H77" s="18" t="s">
        <v>976</v>
      </c>
      <c r="I77" s="24"/>
      <c r="J77" s="25"/>
      <c r="K77" s="26">
        <v>4625</v>
      </c>
      <c r="L77" s="26">
        <v>4082</v>
      </c>
      <c r="M77" s="711">
        <f t="shared" si="1"/>
        <v>88.25945945945945</v>
      </c>
      <c r="N77" s="662"/>
      <c r="O77" s="662"/>
    </row>
    <row r="78" spans="1:15" s="21" customFormat="1" ht="15" customHeight="1">
      <c r="A78" s="13"/>
      <c r="B78" s="369"/>
      <c r="C78" s="369"/>
      <c r="D78" s="14">
        <v>9</v>
      </c>
      <c r="E78" s="15"/>
      <c r="F78" s="42"/>
      <c r="G78" s="17"/>
      <c r="H78" s="18" t="s">
        <v>965</v>
      </c>
      <c r="I78" s="24"/>
      <c r="J78" s="25"/>
      <c r="K78" s="26">
        <v>1108</v>
      </c>
      <c r="L78" s="26">
        <v>1108</v>
      </c>
      <c r="M78" s="711">
        <f t="shared" si="1"/>
        <v>100</v>
      </c>
      <c r="N78" s="662"/>
      <c r="O78" s="662"/>
    </row>
    <row r="79" spans="1:15" s="21" customFormat="1" ht="17.25" customHeight="1">
      <c r="A79" s="13"/>
      <c r="B79" s="369"/>
      <c r="C79" s="369"/>
      <c r="D79" s="14"/>
      <c r="E79" s="15"/>
      <c r="F79" s="27" t="s">
        <v>1842</v>
      </c>
      <c r="G79" s="28"/>
      <c r="H79" s="29"/>
      <c r="I79" s="30"/>
      <c r="J79" s="31">
        <f>SUM(J71:J77)</f>
        <v>38047</v>
      </c>
      <c r="K79" s="31">
        <f>SUM(K71:K78)</f>
        <v>57067</v>
      </c>
      <c r="L79" s="31">
        <f>SUM(L71:L78)</f>
        <v>56524</v>
      </c>
      <c r="M79" s="632">
        <f t="shared" si="1"/>
        <v>99.04848686631503</v>
      </c>
      <c r="N79" s="663"/>
      <c r="O79" s="663"/>
    </row>
    <row r="80" spans="1:15" s="21" customFormat="1" ht="6.75" customHeight="1">
      <c r="A80" s="13"/>
      <c r="B80" s="369"/>
      <c r="C80" s="369"/>
      <c r="D80" s="14"/>
      <c r="E80" s="15"/>
      <c r="F80" s="37"/>
      <c r="G80" s="38"/>
      <c r="H80" s="39"/>
      <c r="I80" s="40"/>
      <c r="J80" s="41"/>
      <c r="K80" s="41"/>
      <c r="L80" s="41"/>
      <c r="M80" s="711"/>
      <c r="N80" s="662"/>
      <c r="O80" s="662"/>
    </row>
    <row r="81" spans="1:15" s="21" customFormat="1" ht="16.5" customHeight="1">
      <c r="A81" s="13">
        <v>6</v>
      </c>
      <c r="B81" s="369"/>
      <c r="C81" s="369">
        <v>1</v>
      </c>
      <c r="D81" s="14"/>
      <c r="E81" s="15"/>
      <c r="F81" s="22" t="s">
        <v>1845</v>
      </c>
      <c r="G81" s="23"/>
      <c r="H81" s="18"/>
      <c r="I81" s="24"/>
      <c r="J81" s="20"/>
      <c r="K81" s="33"/>
      <c r="L81" s="33"/>
      <c r="M81" s="711"/>
      <c r="N81" s="662"/>
      <c r="O81" s="662"/>
    </row>
    <row r="82" spans="1:15" s="21" customFormat="1" ht="16.5" customHeight="1">
      <c r="A82" s="13"/>
      <c r="B82" s="369"/>
      <c r="C82" s="369"/>
      <c r="D82" s="14">
        <v>1</v>
      </c>
      <c r="E82" s="15"/>
      <c r="F82" s="16"/>
      <c r="G82" s="17"/>
      <c r="H82" s="18" t="s">
        <v>1917</v>
      </c>
      <c r="I82" s="24"/>
      <c r="J82" s="25">
        <v>17252</v>
      </c>
      <c r="K82" s="26">
        <v>20580</v>
      </c>
      <c r="L82" s="26">
        <v>20580</v>
      </c>
      <c r="M82" s="711">
        <f t="shared" si="1"/>
        <v>100</v>
      </c>
      <c r="N82" s="662"/>
      <c r="O82" s="662"/>
    </row>
    <row r="83" spans="1:15" s="21" customFormat="1" ht="16.5" customHeight="1">
      <c r="A83" s="13"/>
      <c r="B83" s="369"/>
      <c r="C83" s="369"/>
      <c r="D83" s="14">
        <v>2</v>
      </c>
      <c r="E83" s="15"/>
      <c r="F83" s="16"/>
      <c r="G83" s="17"/>
      <c r="H83" s="18" t="s">
        <v>944</v>
      </c>
      <c r="I83" s="24"/>
      <c r="J83" s="25"/>
      <c r="K83" s="26">
        <v>2798</v>
      </c>
      <c r="L83" s="26">
        <v>2798</v>
      </c>
      <c r="M83" s="711">
        <f t="shared" si="1"/>
        <v>100</v>
      </c>
      <c r="N83" s="662"/>
      <c r="O83" s="662"/>
    </row>
    <row r="84" spans="1:15" s="21" customFormat="1" ht="16.5" customHeight="1">
      <c r="A84" s="13"/>
      <c r="B84" s="369"/>
      <c r="C84" s="369"/>
      <c r="D84" s="14">
        <v>3</v>
      </c>
      <c r="E84" s="15"/>
      <c r="F84" s="16"/>
      <c r="G84" s="17"/>
      <c r="H84" s="18" t="s">
        <v>900</v>
      </c>
      <c r="I84" s="24"/>
      <c r="J84" s="25"/>
      <c r="K84" s="26">
        <v>2039</v>
      </c>
      <c r="L84" s="26">
        <v>2039</v>
      </c>
      <c r="M84" s="711">
        <f t="shared" si="1"/>
        <v>100</v>
      </c>
      <c r="N84" s="662"/>
      <c r="O84" s="662"/>
    </row>
    <row r="85" spans="1:15" s="21" customFormat="1" ht="16.5" customHeight="1">
      <c r="A85" s="13"/>
      <c r="B85" s="369"/>
      <c r="C85" s="369"/>
      <c r="D85" s="14">
        <v>5</v>
      </c>
      <c r="E85" s="15"/>
      <c r="F85" s="16"/>
      <c r="G85" s="17"/>
      <c r="H85" s="18" t="s">
        <v>817</v>
      </c>
      <c r="I85" s="24"/>
      <c r="J85" s="25"/>
      <c r="K85" s="26">
        <v>756</v>
      </c>
      <c r="L85" s="26">
        <v>756</v>
      </c>
      <c r="M85" s="711">
        <f t="shared" si="1"/>
        <v>100</v>
      </c>
      <c r="N85" s="662"/>
      <c r="O85" s="662"/>
    </row>
    <row r="86" spans="1:15" s="21" customFormat="1" ht="16.5" customHeight="1">
      <c r="A86" s="13"/>
      <c r="B86" s="369"/>
      <c r="C86" s="369"/>
      <c r="D86" s="14">
        <v>6</v>
      </c>
      <c r="E86" s="15"/>
      <c r="F86" s="16"/>
      <c r="G86" s="17"/>
      <c r="H86" s="18" t="s">
        <v>885</v>
      </c>
      <c r="I86" s="24"/>
      <c r="J86" s="25"/>
      <c r="K86" s="26">
        <v>2762</v>
      </c>
      <c r="L86" s="26">
        <v>2762</v>
      </c>
      <c r="M86" s="711">
        <f t="shared" si="1"/>
        <v>100</v>
      </c>
      <c r="N86" s="662"/>
      <c r="O86" s="662"/>
    </row>
    <row r="87" spans="1:15" s="21" customFormat="1" ht="16.5" customHeight="1">
      <c r="A87" s="13"/>
      <c r="B87" s="369"/>
      <c r="C87" s="369"/>
      <c r="D87" s="14">
        <v>8</v>
      </c>
      <c r="E87" s="15"/>
      <c r="F87" s="16"/>
      <c r="G87" s="17"/>
      <c r="H87" s="18" t="s">
        <v>976</v>
      </c>
      <c r="I87" s="24"/>
      <c r="J87" s="25"/>
      <c r="K87" s="26">
        <v>8956</v>
      </c>
      <c r="L87" s="26">
        <v>8956</v>
      </c>
      <c r="M87" s="711">
        <f t="shared" si="1"/>
        <v>100</v>
      </c>
      <c r="N87" s="662"/>
      <c r="O87" s="662"/>
    </row>
    <row r="88" spans="1:15" s="21" customFormat="1" ht="15" customHeight="1">
      <c r="A88" s="13"/>
      <c r="B88" s="369"/>
      <c r="C88" s="369"/>
      <c r="D88" s="14"/>
      <c r="E88" s="15"/>
      <c r="F88" s="27" t="s">
        <v>1842</v>
      </c>
      <c r="G88" s="28"/>
      <c r="H88" s="29"/>
      <c r="I88" s="30"/>
      <c r="J88" s="31">
        <f>SUM(J80:J87)</f>
        <v>17252</v>
      </c>
      <c r="K88" s="31">
        <f>SUM(K80:K87)</f>
        <v>37891</v>
      </c>
      <c r="L88" s="31">
        <f>SUM(L80:L87)</f>
        <v>37891</v>
      </c>
      <c r="M88" s="632">
        <f t="shared" si="1"/>
        <v>100</v>
      </c>
      <c r="N88" s="663"/>
      <c r="O88" s="663"/>
    </row>
    <row r="89" spans="1:15" s="21" customFormat="1" ht="5.25" customHeight="1">
      <c r="A89" s="13"/>
      <c r="B89" s="369"/>
      <c r="C89" s="369"/>
      <c r="D89" s="14"/>
      <c r="E89" s="15"/>
      <c r="F89" s="16"/>
      <c r="G89" s="17"/>
      <c r="H89" s="18"/>
      <c r="I89" s="32"/>
      <c r="J89" s="20"/>
      <c r="K89" s="33"/>
      <c r="L89" s="33"/>
      <c r="M89" s="711"/>
      <c r="N89" s="662"/>
      <c r="O89" s="662"/>
    </row>
    <row r="90" spans="1:15" s="21" customFormat="1" ht="14.25" customHeight="1">
      <c r="A90" s="13">
        <v>7</v>
      </c>
      <c r="B90" s="369"/>
      <c r="C90" s="369">
        <v>1</v>
      </c>
      <c r="D90" s="14"/>
      <c r="E90" s="15"/>
      <c r="F90" s="22" t="s">
        <v>2020</v>
      </c>
      <c r="G90" s="23"/>
      <c r="H90" s="18"/>
      <c r="I90" s="24"/>
      <c r="J90" s="20"/>
      <c r="K90" s="33"/>
      <c r="L90" s="33"/>
      <c r="M90" s="711"/>
      <c r="N90" s="662"/>
      <c r="O90" s="662"/>
    </row>
    <row r="91" spans="1:15" s="21" customFormat="1" ht="15" customHeight="1">
      <c r="A91" s="13"/>
      <c r="B91" s="369"/>
      <c r="C91" s="369"/>
      <c r="D91" s="14">
        <v>1</v>
      </c>
      <c r="E91" s="15"/>
      <c r="F91" s="16"/>
      <c r="G91" s="17"/>
      <c r="H91" s="18" t="s">
        <v>1917</v>
      </c>
      <c r="I91" s="24"/>
      <c r="J91" s="25">
        <v>20360</v>
      </c>
      <c r="K91" s="26">
        <v>28017</v>
      </c>
      <c r="L91" s="26">
        <v>28018</v>
      </c>
      <c r="M91" s="711">
        <f t="shared" si="1"/>
        <v>100.00356926151979</v>
      </c>
      <c r="N91" s="662"/>
      <c r="O91" s="662"/>
    </row>
    <row r="92" spans="1:15" s="21" customFormat="1" ht="15" customHeight="1">
      <c r="A92" s="13"/>
      <c r="B92" s="369"/>
      <c r="C92" s="369"/>
      <c r="D92" s="14">
        <v>2</v>
      </c>
      <c r="E92" s="15"/>
      <c r="F92" s="16"/>
      <c r="G92" s="17"/>
      <c r="H92" s="18" t="s">
        <v>945</v>
      </c>
      <c r="I92" s="24"/>
      <c r="J92" s="25"/>
      <c r="K92" s="26">
        <v>1193</v>
      </c>
      <c r="L92" s="26">
        <v>1193</v>
      </c>
      <c r="M92" s="711">
        <f t="shared" si="1"/>
        <v>100</v>
      </c>
      <c r="N92" s="662"/>
      <c r="O92" s="662"/>
    </row>
    <row r="93" spans="1:15" s="21" customFormat="1" ht="15" customHeight="1">
      <c r="A93" s="13"/>
      <c r="B93" s="369"/>
      <c r="C93" s="369"/>
      <c r="D93" s="14">
        <v>3</v>
      </c>
      <c r="E93" s="15"/>
      <c r="F93" s="16"/>
      <c r="G93" s="17"/>
      <c r="H93" s="18" t="s">
        <v>900</v>
      </c>
      <c r="I93" s="24"/>
      <c r="J93" s="25"/>
      <c r="K93" s="26">
        <v>573</v>
      </c>
      <c r="L93" s="26">
        <v>573</v>
      </c>
      <c r="M93" s="711">
        <f t="shared" si="1"/>
        <v>100</v>
      </c>
      <c r="N93" s="662"/>
      <c r="O93" s="662"/>
    </row>
    <row r="94" spans="1:15" s="21" customFormat="1" ht="15" customHeight="1">
      <c r="A94" s="13"/>
      <c r="B94" s="369"/>
      <c r="C94" s="369"/>
      <c r="D94" s="14">
        <v>5</v>
      </c>
      <c r="E94" s="15"/>
      <c r="F94" s="16"/>
      <c r="G94" s="17"/>
      <c r="H94" s="18" t="s">
        <v>817</v>
      </c>
      <c r="I94" s="24"/>
      <c r="J94" s="26">
        <v>12000</v>
      </c>
      <c r="K94" s="26">
        <v>12097</v>
      </c>
      <c r="L94" s="26">
        <v>12097</v>
      </c>
      <c r="M94" s="711">
        <f t="shared" si="1"/>
        <v>100</v>
      </c>
      <c r="N94" s="662"/>
      <c r="O94" s="662"/>
    </row>
    <row r="95" spans="1:15" s="21" customFormat="1" ht="15" customHeight="1">
      <c r="A95" s="13"/>
      <c r="B95" s="369"/>
      <c r="C95" s="369"/>
      <c r="D95" s="14">
        <v>6</v>
      </c>
      <c r="E95" s="15"/>
      <c r="F95" s="16"/>
      <c r="G95" s="17"/>
      <c r="H95" s="18" t="s">
        <v>885</v>
      </c>
      <c r="I95" s="24"/>
      <c r="J95" s="26"/>
      <c r="K95" s="26">
        <v>6542</v>
      </c>
      <c r="L95" s="26">
        <v>6542</v>
      </c>
      <c r="M95" s="711">
        <f t="shared" si="1"/>
        <v>100</v>
      </c>
      <c r="N95" s="662"/>
      <c r="O95" s="662"/>
    </row>
    <row r="96" spans="1:15" s="21" customFormat="1" ht="14.25" customHeight="1">
      <c r="A96" s="13"/>
      <c r="B96" s="369"/>
      <c r="C96" s="369"/>
      <c r="D96" s="14">
        <v>8</v>
      </c>
      <c r="E96" s="15"/>
      <c r="F96" s="16"/>
      <c r="G96" s="17"/>
      <c r="H96" s="18" t="s">
        <v>976</v>
      </c>
      <c r="I96" s="24"/>
      <c r="J96" s="25"/>
      <c r="K96" s="26">
        <v>18786</v>
      </c>
      <c r="L96" s="26">
        <v>3393</v>
      </c>
      <c r="M96" s="711">
        <f t="shared" si="1"/>
        <v>18.061322261258383</v>
      </c>
      <c r="N96" s="662"/>
      <c r="O96" s="662"/>
    </row>
    <row r="97" spans="1:15" s="21" customFormat="1" ht="14.25" customHeight="1">
      <c r="A97" s="13"/>
      <c r="B97" s="369"/>
      <c r="C97" s="369"/>
      <c r="D97" s="14">
        <v>9</v>
      </c>
      <c r="E97" s="15"/>
      <c r="F97" s="42"/>
      <c r="G97" s="17"/>
      <c r="H97" s="18" t="s">
        <v>965</v>
      </c>
      <c r="I97" s="24"/>
      <c r="J97" s="25"/>
      <c r="K97" s="26">
        <v>1084</v>
      </c>
      <c r="L97" s="26">
        <v>1084</v>
      </c>
      <c r="M97" s="711">
        <f t="shared" si="1"/>
        <v>100</v>
      </c>
      <c r="N97" s="662"/>
      <c r="O97" s="662"/>
    </row>
    <row r="98" spans="1:15" s="21" customFormat="1" ht="12.75" customHeight="1">
      <c r="A98" s="13"/>
      <c r="B98" s="369"/>
      <c r="C98" s="369"/>
      <c r="D98" s="14"/>
      <c r="E98" s="15"/>
      <c r="F98" s="27" t="s">
        <v>1842</v>
      </c>
      <c r="G98" s="28"/>
      <c r="H98" s="29"/>
      <c r="I98" s="30"/>
      <c r="J98" s="31">
        <f>SUM(J89:J96)</f>
        <v>32360</v>
      </c>
      <c r="K98" s="31">
        <f>SUM(K89:K97)</f>
        <v>68292</v>
      </c>
      <c r="L98" s="31">
        <f>SUM(L89:L97)</f>
        <v>52900</v>
      </c>
      <c r="M98" s="632">
        <f t="shared" si="1"/>
        <v>77.46148890060329</v>
      </c>
      <c r="N98" s="663"/>
      <c r="O98" s="663"/>
    </row>
    <row r="99" spans="1:15" s="21" customFormat="1" ht="6" customHeight="1">
      <c r="A99" s="13"/>
      <c r="B99" s="369"/>
      <c r="C99" s="369"/>
      <c r="D99" s="14"/>
      <c r="E99" s="15"/>
      <c r="F99" s="16"/>
      <c r="G99" s="17"/>
      <c r="H99" s="18"/>
      <c r="I99" s="32"/>
      <c r="J99" s="20"/>
      <c r="K99" s="33"/>
      <c r="L99" s="33"/>
      <c r="M99" s="711"/>
      <c r="N99" s="662"/>
      <c r="O99" s="662"/>
    </row>
    <row r="100" spans="1:15" s="21" customFormat="1" ht="15" customHeight="1">
      <c r="A100" s="13">
        <v>8</v>
      </c>
      <c r="B100" s="369"/>
      <c r="C100" s="369">
        <v>1</v>
      </c>
      <c r="D100" s="14"/>
      <c r="E100" s="15"/>
      <c r="F100" s="22" t="s">
        <v>1846</v>
      </c>
      <c r="G100" s="23"/>
      <c r="H100" s="18"/>
      <c r="I100" s="24"/>
      <c r="J100" s="20"/>
      <c r="K100" s="33"/>
      <c r="L100" s="33"/>
      <c r="M100" s="711"/>
      <c r="N100" s="662"/>
      <c r="O100" s="662"/>
    </row>
    <row r="101" spans="1:15" s="21" customFormat="1" ht="15" customHeight="1">
      <c r="A101" s="13"/>
      <c r="B101" s="369"/>
      <c r="C101" s="369"/>
      <c r="D101" s="14">
        <v>1</v>
      </c>
      <c r="E101" s="15"/>
      <c r="F101" s="16"/>
      <c r="G101" s="17"/>
      <c r="H101" s="18" t="s">
        <v>1917</v>
      </c>
      <c r="I101" s="24"/>
      <c r="J101" s="25">
        <v>21018</v>
      </c>
      <c r="K101" s="26">
        <v>22543</v>
      </c>
      <c r="L101" s="26">
        <v>22307</v>
      </c>
      <c r="M101" s="711">
        <f t="shared" si="1"/>
        <v>98.9531118307235</v>
      </c>
      <c r="N101" s="662"/>
      <c r="O101" s="662"/>
    </row>
    <row r="102" spans="1:15" s="21" customFormat="1" ht="15" customHeight="1">
      <c r="A102" s="13"/>
      <c r="B102" s="369"/>
      <c r="C102" s="369"/>
      <c r="D102" s="14">
        <v>2</v>
      </c>
      <c r="E102" s="15"/>
      <c r="F102" s="16"/>
      <c r="G102" s="17"/>
      <c r="H102" s="18" t="s">
        <v>804</v>
      </c>
      <c r="I102" s="24"/>
      <c r="J102" s="25"/>
      <c r="K102" s="26">
        <v>77</v>
      </c>
      <c r="L102" s="26">
        <v>77</v>
      </c>
      <c r="M102" s="711">
        <f t="shared" si="1"/>
        <v>100</v>
      </c>
      <c r="N102" s="662"/>
      <c r="O102" s="662"/>
    </row>
    <row r="103" spans="1:15" s="21" customFormat="1" ht="15" customHeight="1">
      <c r="A103" s="13"/>
      <c r="B103" s="369"/>
      <c r="C103" s="369"/>
      <c r="D103" s="14">
        <v>5</v>
      </c>
      <c r="E103" s="15"/>
      <c r="F103" s="16"/>
      <c r="G103" s="17"/>
      <c r="H103" s="18" t="s">
        <v>817</v>
      </c>
      <c r="I103" s="24"/>
      <c r="J103" s="25"/>
      <c r="K103" s="26">
        <v>83</v>
      </c>
      <c r="L103" s="26">
        <v>83</v>
      </c>
      <c r="M103" s="711">
        <f t="shared" si="1"/>
        <v>100</v>
      </c>
      <c r="N103" s="662"/>
      <c r="O103" s="662"/>
    </row>
    <row r="104" spans="1:15" s="21" customFormat="1" ht="15" customHeight="1">
      <c r="A104" s="13"/>
      <c r="B104" s="369"/>
      <c r="C104" s="369"/>
      <c r="D104" s="14">
        <v>8</v>
      </c>
      <c r="E104" s="15"/>
      <c r="F104" s="16"/>
      <c r="G104" s="17"/>
      <c r="H104" s="18" t="s">
        <v>976</v>
      </c>
      <c r="I104" s="24"/>
      <c r="J104" s="25"/>
      <c r="K104" s="26">
        <v>6389</v>
      </c>
      <c r="L104" s="26">
        <v>6389</v>
      </c>
      <c r="M104" s="711">
        <f t="shared" si="1"/>
        <v>100</v>
      </c>
      <c r="N104" s="662"/>
      <c r="O104" s="662"/>
    </row>
    <row r="105" spans="1:15" s="21" customFormat="1" ht="15" customHeight="1">
      <c r="A105" s="13"/>
      <c r="B105" s="369"/>
      <c r="C105" s="369"/>
      <c r="D105" s="14"/>
      <c r="E105" s="15"/>
      <c r="F105" s="27" t="s">
        <v>1842</v>
      </c>
      <c r="G105" s="28"/>
      <c r="H105" s="29"/>
      <c r="I105" s="30"/>
      <c r="J105" s="31">
        <f>SUM(J99:J104)</f>
        <v>21018</v>
      </c>
      <c r="K105" s="31">
        <f>SUM(K99:K104)</f>
        <v>29092</v>
      </c>
      <c r="L105" s="31">
        <f>SUM(L99:L104)</f>
        <v>28856</v>
      </c>
      <c r="M105" s="632">
        <f t="shared" si="1"/>
        <v>99.18878042073422</v>
      </c>
      <c r="N105" s="663"/>
      <c r="O105" s="663"/>
    </row>
    <row r="106" spans="1:15" s="21" customFormat="1" ht="4.5" customHeight="1">
      <c r="A106" s="13"/>
      <c r="B106" s="369"/>
      <c r="C106" s="369"/>
      <c r="D106" s="14"/>
      <c r="E106" s="15"/>
      <c r="F106" s="16"/>
      <c r="G106" s="17"/>
      <c r="H106" s="18"/>
      <c r="I106" s="32"/>
      <c r="J106" s="20"/>
      <c r="K106" s="33"/>
      <c r="L106" s="33"/>
      <c r="M106" s="711"/>
      <c r="N106" s="662"/>
      <c r="O106" s="662"/>
    </row>
    <row r="107" spans="1:15" s="21" customFormat="1" ht="15" customHeight="1">
      <c r="A107" s="13">
        <v>9</v>
      </c>
      <c r="B107" s="369"/>
      <c r="C107" s="369">
        <v>1</v>
      </c>
      <c r="D107" s="14"/>
      <c r="E107" s="15"/>
      <c r="F107" s="22" t="s">
        <v>2016</v>
      </c>
      <c r="G107" s="23"/>
      <c r="H107" s="18"/>
      <c r="I107" s="24"/>
      <c r="J107" s="20"/>
      <c r="K107" s="33"/>
      <c r="L107" s="33"/>
      <c r="M107" s="711"/>
      <c r="N107" s="662"/>
      <c r="O107" s="662"/>
    </row>
    <row r="108" spans="1:15" s="21" customFormat="1" ht="15" customHeight="1">
      <c r="A108" s="13"/>
      <c r="B108" s="369"/>
      <c r="C108" s="369"/>
      <c r="D108" s="14">
        <v>1</v>
      </c>
      <c r="E108" s="15"/>
      <c r="F108" s="16"/>
      <c r="G108" s="17"/>
      <c r="H108" s="18" t="s">
        <v>1917</v>
      </c>
      <c r="I108" s="24"/>
      <c r="J108" s="25">
        <v>9681</v>
      </c>
      <c r="K108" s="26">
        <v>10862</v>
      </c>
      <c r="L108" s="26">
        <v>9460</v>
      </c>
      <c r="M108" s="711">
        <f t="shared" si="1"/>
        <v>87.09261646105689</v>
      </c>
      <c r="N108" s="662"/>
      <c r="O108" s="662"/>
    </row>
    <row r="109" spans="1:15" s="21" customFormat="1" ht="15" customHeight="1">
      <c r="A109" s="13"/>
      <c r="B109" s="369"/>
      <c r="C109" s="369"/>
      <c r="D109" s="14">
        <v>2</v>
      </c>
      <c r="E109" s="15"/>
      <c r="F109" s="16"/>
      <c r="G109" s="17"/>
      <c r="H109" s="18" t="s">
        <v>804</v>
      </c>
      <c r="I109" s="24"/>
      <c r="J109" s="25">
        <v>250</v>
      </c>
      <c r="K109" s="26">
        <v>2274</v>
      </c>
      <c r="L109" s="26">
        <v>2274</v>
      </c>
      <c r="M109" s="711">
        <f t="shared" si="1"/>
        <v>100</v>
      </c>
      <c r="N109" s="662"/>
      <c r="O109" s="662"/>
    </row>
    <row r="110" spans="1:15" s="21" customFormat="1" ht="15" customHeight="1">
      <c r="A110" s="13"/>
      <c r="B110" s="369"/>
      <c r="C110" s="369"/>
      <c r="D110" s="14">
        <v>3</v>
      </c>
      <c r="E110" s="15"/>
      <c r="F110" s="16"/>
      <c r="G110" s="17"/>
      <c r="H110" s="18" t="s">
        <v>900</v>
      </c>
      <c r="I110" s="24"/>
      <c r="J110" s="25">
        <v>895</v>
      </c>
      <c r="K110" s="26">
        <v>1166</v>
      </c>
      <c r="L110" s="26">
        <v>1166</v>
      </c>
      <c r="M110" s="711">
        <f t="shared" si="1"/>
        <v>100</v>
      </c>
      <c r="N110" s="662"/>
      <c r="O110" s="662"/>
    </row>
    <row r="111" spans="1:15" s="21" customFormat="1" ht="12" customHeight="1">
      <c r="A111" s="13"/>
      <c r="B111" s="369"/>
      <c r="C111" s="369"/>
      <c r="D111" s="14">
        <v>8</v>
      </c>
      <c r="E111" s="15"/>
      <c r="F111" s="42"/>
      <c r="G111" s="17"/>
      <c r="H111" s="18" t="s">
        <v>976</v>
      </c>
      <c r="I111" s="24"/>
      <c r="J111" s="25"/>
      <c r="K111" s="26">
        <v>7411</v>
      </c>
      <c r="L111" s="26">
        <v>7411</v>
      </c>
      <c r="M111" s="711">
        <f t="shared" si="1"/>
        <v>100</v>
      </c>
      <c r="N111" s="662"/>
      <c r="O111" s="662"/>
    </row>
    <row r="112" spans="1:15" s="21" customFormat="1" ht="15" customHeight="1">
      <c r="A112" s="13"/>
      <c r="B112" s="369"/>
      <c r="C112" s="369"/>
      <c r="D112" s="14"/>
      <c r="E112" s="15"/>
      <c r="F112" s="27" t="s">
        <v>1842</v>
      </c>
      <c r="G112" s="28"/>
      <c r="H112" s="29"/>
      <c r="I112" s="30"/>
      <c r="J112" s="31">
        <f>SUM(J106:J111)</f>
        <v>10826</v>
      </c>
      <c r="K112" s="31">
        <f>SUM(K106:K111)</f>
        <v>21713</v>
      </c>
      <c r="L112" s="31">
        <f>SUM(L106:L111)</f>
        <v>20311</v>
      </c>
      <c r="M112" s="632">
        <f t="shared" si="1"/>
        <v>93.54303873255654</v>
      </c>
      <c r="N112" s="663"/>
      <c r="O112" s="663"/>
    </row>
    <row r="113" spans="1:15" s="21" customFormat="1" ht="11.25" customHeight="1">
      <c r="A113" s="13"/>
      <c r="B113" s="369"/>
      <c r="C113" s="369"/>
      <c r="D113" s="14"/>
      <c r="E113" s="15"/>
      <c r="F113" s="42"/>
      <c r="G113" s="17"/>
      <c r="H113" s="18"/>
      <c r="I113" s="34"/>
      <c r="J113" s="35"/>
      <c r="K113" s="36"/>
      <c r="L113" s="36"/>
      <c r="M113" s="711"/>
      <c r="N113" s="662"/>
      <c r="O113" s="662"/>
    </row>
    <row r="114" spans="1:15" s="21" customFormat="1" ht="15" customHeight="1">
      <c r="A114" s="13">
        <v>10</v>
      </c>
      <c r="B114" s="369"/>
      <c r="C114" s="369">
        <v>1</v>
      </c>
      <c r="D114" s="14"/>
      <c r="E114" s="15"/>
      <c r="F114" s="22" t="s">
        <v>1847</v>
      </c>
      <c r="G114" s="23"/>
      <c r="H114" s="18"/>
      <c r="I114" s="24"/>
      <c r="J114" s="20"/>
      <c r="K114" s="33"/>
      <c r="L114" s="33"/>
      <c r="M114" s="711"/>
      <c r="N114" s="662"/>
      <c r="O114" s="662"/>
    </row>
    <row r="115" spans="1:15" s="21" customFormat="1" ht="15" customHeight="1">
      <c r="A115" s="13"/>
      <c r="B115" s="369"/>
      <c r="C115" s="369"/>
      <c r="D115" s="14">
        <v>1</v>
      </c>
      <c r="E115" s="15"/>
      <c r="F115" s="16"/>
      <c r="G115" s="17"/>
      <c r="H115" s="18" t="s">
        <v>1917</v>
      </c>
      <c r="I115" s="24"/>
      <c r="J115" s="25">
        <v>20648</v>
      </c>
      <c r="K115" s="26">
        <v>24839</v>
      </c>
      <c r="L115" s="26">
        <v>24839</v>
      </c>
      <c r="M115" s="711">
        <f t="shared" si="1"/>
        <v>100</v>
      </c>
      <c r="N115" s="662"/>
      <c r="O115" s="662"/>
    </row>
    <row r="116" spans="1:15" s="21" customFormat="1" ht="15" customHeight="1">
      <c r="A116" s="13"/>
      <c r="B116" s="369"/>
      <c r="C116" s="369"/>
      <c r="D116" s="14">
        <v>2</v>
      </c>
      <c r="E116" s="15"/>
      <c r="F116" s="16"/>
      <c r="G116" s="17"/>
      <c r="H116" s="18" t="s">
        <v>804</v>
      </c>
      <c r="I116" s="24"/>
      <c r="J116" s="25"/>
      <c r="K116" s="26">
        <v>231</v>
      </c>
      <c r="L116" s="26">
        <v>231</v>
      </c>
      <c r="M116" s="711">
        <f t="shared" si="1"/>
        <v>100</v>
      </c>
      <c r="N116" s="662"/>
      <c r="O116" s="662"/>
    </row>
    <row r="117" spans="1:15" s="21" customFormat="1" ht="15" customHeight="1">
      <c r="A117" s="13"/>
      <c r="B117" s="369"/>
      <c r="C117" s="369"/>
      <c r="D117" s="14">
        <v>5</v>
      </c>
      <c r="E117" s="15"/>
      <c r="F117" s="16"/>
      <c r="G117" s="17"/>
      <c r="H117" s="18" t="s">
        <v>817</v>
      </c>
      <c r="I117" s="24"/>
      <c r="J117" s="25"/>
      <c r="K117" s="26">
        <v>1915</v>
      </c>
      <c r="L117" s="26">
        <v>1915</v>
      </c>
      <c r="M117" s="711">
        <f t="shared" si="1"/>
        <v>100</v>
      </c>
      <c r="N117" s="662"/>
      <c r="O117" s="662"/>
    </row>
    <row r="118" spans="1:15" s="21" customFormat="1" ht="15" customHeight="1">
      <c r="A118" s="13"/>
      <c r="B118" s="369"/>
      <c r="C118" s="369"/>
      <c r="D118" s="14">
        <v>8</v>
      </c>
      <c r="E118" s="15"/>
      <c r="F118" s="16"/>
      <c r="G118" s="17"/>
      <c r="H118" s="18" t="s">
        <v>976</v>
      </c>
      <c r="I118" s="24"/>
      <c r="J118" s="25"/>
      <c r="K118" s="26">
        <v>2259</v>
      </c>
      <c r="L118" s="26">
        <v>2259</v>
      </c>
      <c r="M118" s="711">
        <f t="shared" si="1"/>
        <v>100</v>
      </c>
      <c r="N118" s="662"/>
      <c r="O118" s="662"/>
    </row>
    <row r="119" spans="1:15" s="21" customFormat="1" ht="15" customHeight="1">
      <c r="A119" s="13"/>
      <c r="B119" s="369"/>
      <c r="C119" s="369"/>
      <c r="D119" s="14"/>
      <c r="E119" s="15"/>
      <c r="F119" s="27" t="s">
        <v>1842</v>
      </c>
      <c r="G119" s="28"/>
      <c r="H119" s="29"/>
      <c r="I119" s="30"/>
      <c r="J119" s="31">
        <f>SUM(J113:J118)</f>
        <v>20648</v>
      </c>
      <c r="K119" s="31">
        <f>SUM(K113:K118)</f>
        <v>29244</v>
      </c>
      <c r="L119" s="31">
        <f>SUM(L113:L118)</f>
        <v>29244</v>
      </c>
      <c r="M119" s="632">
        <f t="shared" si="1"/>
        <v>100</v>
      </c>
      <c r="N119" s="663"/>
      <c r="O119" s="663"/>
    </row>
    <row r="120" spans="1:15" s="21" customFormat="1" ht="9.75" customHeight="1">
      <c r="A120" s="13"/>
      <c r="B120" s="369"/>
      <c r="C120" s="369"/>
      <c r="D120" s="14"/>
      <c r="E120" s="15"/>
      <c r="F120" s="37"/>
      <c r="G120" s="38"/>
      <c r="H120" s="39"/>
      <c r="I120" s="40"/>
      <c r="J120" s="41"/>
      <c r="K120" s="41"/>
      <c r="L120" s="41"/>
      <c r="M120" s="711"/>
      <c r="N120" s="662"/>
      <c r="O120" s="662"/>
    </row>
    <row r="121" spans="1:15" s="21" customFormat="1" ht="15" customHeight="1">
      <c r="A121" s="13">
        <v>11</v>
      </c>
      <c r="B121" s="369"/>
      <c r="C121" s="369">
        <v>1</v>
      </c>
      <c r="D121" s="14"/>
      <c r="E121" s="15"/>
      <c r="F121" s="22" t="s">
        <v>1848</v>
      </c>
      <c r="G121" s="23"/>
      <c r="H121" s="18"/>
      <c r="I121" s="24"/>
      <c r="J121" s="20"/>
      <c r="K121" s="33"/>
      <c r="L121" s="33"/>
      <c r="M121" s="711"/>
      <c r="N121" s="662"/>
      <c r="O121" s="662"/>
    </row>
    <row r="122" spans="1:15" s="21" customFormat="1" ht="15" customHeight="1">
      <c r="A122" s="13"/>
      <c r="B122" s="369"/>
      <c r="C122" s="369"/>
      <c r="D122" s="14">
        <v>1</v>
      </c>
      <c r="E122" s="15"/>
      <c r="F122" s="16"/>
      <c r="G122" s="17"/>
      <c r="H122" s="18" t="s">
        <v>1917</v>
      </c>
      <c r="I122" s="24"/>
      <c r="J122" s="25">
        <v>11756</v>
      </c>
      <c r="K122" s="26">
        <v>13710</v>
      </c>
      <c r="L122" s="26">
        <v>13710</v>
      </c>
      <c r="M122" s="711">
        <f t="shared" si="1"/>
        <v>100</v>
      </c>
      <c r="N122" s="662"/>
      <c r="O122" s="662"/>
    </row>
    <row r="123" spans="1:15" s="21" customFormat="1" ht="15" customHeight="1">
      <c r="A123" s="13"/>
      <c r="B123" s="369"/>
      <c r="C123" s="369"/>
      <c r="D123" s="14">
        <v>2</v>
      </c>
      <c r="E123" s="15"/>
      <c r="F123" s="16"/>
      <c r="G123" s="17"/>
      <c r="H123" s="18" t="s">
        <v>804</v>
      </c>
      <c r="I123" s="24"/>
      <c r="J123" s="25">
        <v>1000</v>
      </c>
      <c r="K123" s="26">
        <v>1521</v>
      </c>
      <c r="L123" s="26">
        <v>1521</v>
      </c>
      <c r="M123" s="711">
        <f t="shared" si="1"/>
        <v>100</v>
      </c>
      <c r="N123" s="662"/>
      <c r="O123" s="662"/>
    </row>
    <row r="124" spans="1:15" s="21" customFormat="1" ht="15" customHeight="1">
      <c r="A124" s="13"/>
      <c r="B124" s="369"/>
      <c r="C124" s="369"/>
      <c r="D124" s="14">
        <v>3</v>
      </c>
      <c r="E124" s="15"/>
      <c r="F124" s="16"/>
      <c r="G124" s="17"/>
      <c r="H124" s="18" t="s">
        <v>900</v>
      </c>
      <c r="I124" s="24"/>
      <c r="J124" s="25"/>
      <c r="K124" s="26">
        <v>157</v>
      </c>
      <c r="L124" s="26">
        <v>157</v>
      </c>
      <c r="M124" s="711">
        <f t="shared" si="1"/>
        <v>100</v>
      </c>
      <c r="N124" s="662"/>
      <c r="O124" s="662"/>
    </row>
    <row r="125" spans="1:15" s="21" customFormat="1" ht="15" customHeight="1">
      <c r="A125" s="13"/>
      <c r="B125" s="369"/>
      <c r="C125" s="369"/>
      <c r="D125" s="14">
        <v>5</v>
      </c>
      <c r="E125" s="15"/>
      <c r="F125" s="16"/>
      <c r="G125" s="17"/>
      <c r="H125" s="18" t="s">
        <v>817</v>
      </c>
      <c r="I125" s="24"/>
      <c r="J125" s="25"/>
      <c r="K125" s="26">
        <v>150</v>
      </c>
      <c r="L125" s="26">
        <v>150</v>
      </c>
      <c r="M125" s="711">
        <f t="shared" si="1"/>
        <v>100</v>
      </c>
      <c r="N125" s="662"/>
      <c r="O125" s="662"/>
    </row>
    <row r="126" spans="1:15" s="21" customFormat="1" ht="12.75" customHeight="1">
      <c r="A126" s="13"/>
      <c r="B126" s="369"/>
      <c r="C126" s="369"/>
      <c r="D126" s="14">
        <v>8</v>
      </c>
      <c r="E126" s="15"/>
      <c r="F126" s="16"/>
      <c r="G126" s="17"/>
      <c r="H126" s="18" t="s">
        <v>976</v>
      </c>
      <c r="I126" s="24"/>
      <c r="J126" s="25"/>
      <c r="K126" s="26">
        <v>1147</v>
      </c>
      <c r="L126" s="26">
        <v>1147</v>
      </c>
      <c r="M126" s="711">
        <f t="shared" si="1"/>
        <v>100</v>
      </c>
      <c r="N126" s="662"/>
      <c r="O126" s="662"/>
    </row>
    <row r="127" spans="1:15" s="21" customFormat="1" ht="15" customHeight="1">
      <c r="A127" s="13"/>
      <c r="B127" s="369"/>
      <c r="C127" s="369"/>
      <c r="D127" s="14"/>
      <c r="E127" s="15"/>
      <c r="F127" s="27" t="s">
        <v>1842</v>
      </c>
      <c r="G127" s="28"/>
      <c r="H127" s="29"/>
      <c r="I127" s="30"/>
      <c r="J127" s="31">
        <f>SUM(J120:J126)</f>
        <v>12756</v>
      </c>
      <c r="K127" s="31">
        <f>SUM(K120:K126)</f>
        <v>16685</v>
      </c>
      <c r="L127" s="31">
        <f>SUM(L120:L126)</f>
        <v>16685</v>
      </c>
      <c r="M127" s="632">
        <f t="shared" si="1"/>
        <v>100</v>
      </c>
      <c r="N127" s="663"/>
      <c r="O127" s="663"/>
    </row>
    <row r="128" spans="1:15" s="21" customFormat="1" ht="11.25" customHeight="1">
      <c r="A128" s="13"/>
      <c r="B128" s="369"/>
      <c r="C128" s="369"/>
      <c r="D128" s="14"/>
      <c r="E128" s="15"/>
      <c r="F128" s="37"/>
      <c r="G128" s="38"/>
      <c r="H128" s="39"/>
      <c r="I128" s="40"/>
      <c r="J128" s="41"/>
      <c r="K128" s="41"/>
      <c r="L128" s="41"/>
      <c r="M128" s="711"/>
      <c r="N128" s="662"/>
      <c r="O128" s="662"/>
    </row>
    <row r="129" spans="1:15" s="21" customFormat="1" ht="15" customHeight="1">
      <c r="A129" s="13">
        <v>12</v>
      </c>
      <c r="B129" s="369"/>
      <c r="C129" s="369">
        <v>1</v>
      </c>
      <c r="D129" s="14"/>
      <c r="E129" s="15"/>
      <c r="F129" s="22" t="s">
        <v>1849</v>
      </c>
      <c r="G129" s="23"/>
      <c r="H129" s="18"/>
      <c r="I129" s="24"/>
      <c r="J129" s="20"/>
      <c r="K129" s="33"/>
      <c r="L129" s="33"/>
      <c r="M129" s="711"/>
      <c r="N129" s="662"/>
      <c r="O129" s="662"/>
    </row>
    <row r="130" spans="1:15" s="21" customFormat="1" ht="15" customHeight="1">
      <c r="A130" s="13"/>
      <c r="B130" s="369"/>
      <c r="C130" s="369"/>
      <c r="D130" s="14">
        <v>1</v>
      </c>
      <c r="E130" s="15"/>
      <c r="F130" s="16"/>
      <c r="G130" s="17"/>
      <c r="H130" s="18" t="s">
        <v>1917</v>
      </c>
      <c r="I130" s="24"/>
      <c r="J130" s="25">
        <v>14872</v>
      </c>
      <c r="K130" s="26">
        <v>15799</v>
      </c>
      <c r="L130" s="26">
        <v>15195</v>
      </c>
      <c r="M130" s="711">
        <f t="shared" si="1"/>
        <v>96.17697322615355</v>
      </c>
      <c r="N130" s="662"/>
      <c r="O130" s="662"/>
    </row>
    <row r="131" spans="1:15" s="21" customFormat="1" ht="15" customHeight="1">
      <c r="A131" s="13"/>
      <c r="B131" s="369"/>
      <c r="C131" s="369"/>
      <c r="D131" s="14">
        <v>2</v>
      </c>
      <c r="E131" s="15"/>
      <c r="F131" s="16"/>
      <c r="G131" s="17"/>
      <c r="H131" s="18" t="s">
        <v>804</v>
      </c>
      <c r="I131" s="24"/>
      <c r="J131" s="25">
        <v>150</v>
      </c>
      <c r="K131" s="26">
        <v>700</v>
      </c>
      <c r="L131" s="26">
        <v>700</v>
      </c>
      <c r="M131" s="711">
        <f t="shared" si="1"/>
        <v>100</v>
      </c>
      <c r="N131" s="662"/>
      <c r="O131" s="662"/>
    </row>
    <row r="132" spans="1:15" s="21" customFormat="1" ht="15" customHeight="1">
      <c r="A132" s="13"/>
      <c r="B132" s="369"/>
      <c r="C132" s="369"/>
      <c r="D132" s="14">
        <v>3</v>
      </c>
      <c r="E132" s="15"/>
      <c r="F132" s="16"/>
      <c r="G132" s="17"/>
      <c r="H132" s="18" t="s">
        <v>900</v>
      </c>
      <c r="I132" s="24"/>
      <c r="J132" s="25"/>
      <c r="K132" s="26">
        <v>1996</v>
      </c>
      <c r="L132" s="26">
        <v>1996</v>
      </c>
      <c r="M132" s="711">
        <f t="shared" si="1"/>
        <v>100</v>
      </c>
      <c r="N132" s="662"/>
      <c r="O132" s="662"/>
    </row>
    <row r="133" spans="1:15" s="21" customFormat="1" ht="15" customHeight="1">
      <c r="A133" s="13"/>
      <c r="B133" s="369"/>
      <c r="C133" s="369"/>
      <c r="D133" s="14">
        <v>6</v>
      </c>
      <c r="E133" s="15"/>
      <c r="F133" s="16"/>
      <c r="G133" s="17"/>
      <c r="H133" s="18" t="s">
        <v>885</v>
      </c>
      <c r="I133" s="24"/>
      <c r="J133" s="25"/>
      <c r="K133" s="26">
        <v>4201</v>
      </c>
      <c r="L133" s="26">
        <v>4201</v>
      </c>
      <c r="M133" s="711">
        <f t="shared" si="1"/>
        <v>100</v>
      </c>
      <c r="N133" s="662"/>
      <c r="O133" s="662"/>
    </row>
    <row r="134" spans="1:15" s="21" customFormat="1" ht="15.75" customHeight="1">
      <c r="A134" s="13"/>
      <c r="B134" s="369"/>
      <c r="C134" s="369"/>
      <c r="D134" s="14">
        <v>8</v>
      </c>
      <c r="E134" s="15"/>
      <c r="F134" s="16"/>
      <c r="G134" s="17"/>
      <c r="H134" s="18" t="s">
        <v>976</v>
      </c>
      <c r="I134" s="24"/>
      <c r="J134" s="25"/>
      <c r="K134" s="26">
        <v>3084</v>
      </c>
      <c r="L134" s="26">
        <v>3084</v>
      </c>
      <c r="M134" s="711">
        <f t="shared" si="1"/>
        <v>100</v>
      </c>
      <c r="N134" s="662"/>
      <c r="O134" s="662"/>
    </row>
    <row r="135" spans="1:15" s="21" customFormat="1" ht="14.25" customHeight="1">
      <c r="A135" s="13"/>
      <c r="B135" s="369"/>
      <c r="C135" s="369"/>
      <c r="D135" s="14"/>
      <c r="E135" s="15"/>
      <c r="F135" s="27" t="s">
        <v>1842</v>
      </c>
      <c r="G135" s="28"/>
      <c r="H135" s="29"/>
      <c r="I135" s="30"/>
      <c r="J135" s="31">
        <f>SUM(J128:J134)</f>
        <v>15022</v>
      </c>
      <c r="K135" s="31">
        <f>SUM(K128:K134)</f>
        <v>25780</v>
      </c>
      <c r="L135" s="31">
        <f>SUM(L128:L134)</f>
        <v>25176</v>
      </c>
      <c r="M135" s="632">
        <f t="shared" si="1"/>
        <v>97.65709852598914</v>
      </c>
      <c r="N135" s="663"/>
      <c r="O135" s="663"/>
    </row>
    <row r="136" spans="1:15" s="21" customFormat="1" ht="9" customHeight="1">
      <c r="A136" s="13"/>
      <c r="B136" s="369"/>
      <c r="C136" s="369"/>
      <c r="D136" s="14"/>
      <c r="E136" s="15"/>
      <c r="F136" s="16"/>
      <c r="G136" s="17"/>
      <c r="H136" s="18"/>
      <c r="I136" s="32"/>
      <c r="J136" s="20"/>
      <c r="K136" s="33"/>
      <c r="L136" s="33"/>
      <c r="M136" s="711"/>
      <c r="N136" s="662"/>
      <c r="O136" s="662"/>
    </row>
    <row r="137" spans="1:15" s="21" customFormat="1" ht="15" customHeight="1">
      <c r="A137" s="13">
        <v>13</v>
      </c>
      <c r="B137" s="369"/>
      <c r="C137" s="369">
        <v>1</v>
      </c>
      <c r="D137" s="14"/>
      <c r="E137" s="15"/>
      <c r="F137" s="12" t="s">
        <v>1850</v>
      </c>
      <c r="G137" s="23"/>
      <c r="H137" s="18"/>
      <c r="I137" s="24"/>
      <c r="J137" s="20"/>
      <c r="K137" s="33"/>
      <c r="L137" s="33"/>
      <c r="M137" s="711"/>
      <c r="N137" s="662"/>
      <c r="O137" s="662"/>
    </row>
    <row r="138" spans="1:15" s="21" customFormat="1" ht="18.75" customHeight="1">
      <c r="A138" s="13"/>
      <c r="B138" s="369"/>
      <c r="C138" s="369"/>
      <c r="D138" s="14">
        <v>1</v>
      </c>
      <c r="E138" s="15"/>
      <c r="F138" s="16"/>
      <c r="G138" s="17"/>
      <c r="H138" s="18" t="s">
        <v>1917</v>
      </c>
      <c r="I138" s="24"/>
      <c r="J138" s="25">
        <v>13705</v>
      </c>
      <c r="K138" s="26">
        <v>18577</v>
      </c>
      <c r="L138" s="26">
        <v>18584</v>
      </c>
      <c r="M138" s="711">
        <f t="shared" si="1"/>
        <v>100.0376810033913</v>
      </c>
      <c r="N138" s="662"/>
      <c r="O138" s="662"/>
    </row>
    <row r="139" spans="1:15" s="21" customFormat="1" ht="15" customHeight="1">
      <c r="A139" s="13"/>
      <c r="B139" s="369"/>
      <c r="C139" s="369"/>
      <c r="D139" s="14">
        <v>2</v>
      </c>
      <c r="E139" s="15"/>
      <c r="F139" s="16"/>
      <c r="G139" s="17"/>
      <c r="H139" s="18" t="s">
        <v>804</v>
      </c>
      <c r="I139" s="24"/>
      <c r="J139" s="25">
        <v>200</v>
      </c>
      <c r="K139" s="26">
        <v>521</v>
      </c>
      <c r="L139" s="26">
        <v>532</v>
      </c>
      <c r="M139" s="711">
        <f aca="true" t="shared" si="2" ref="M139:M202">L139/K139*100</f>
        <v>102.1113243761996</v>
      </c>
      <c r="N139" s="662"/>
      <c r="O139" s="662"/>
    </row>
    <row r="140" spans="1:15" s="21" customFormat="1" ht="18.75" customHeight="1">
      <c r="A140" s="13"/>
      <c r="B140" s="369"/>
      <c r="C140" s="369"/>
      <c r="D140" s="14">
        <v>3</v>
      </c>
      <c r="E140" s="15"/>
      <c r="F140" s="16"/>
      <c r="G140" s="17"/>
      <c r="H140" s="18" t="s">
        <v>900</v>
      </c>
      <c r="I140" s="24"/>
      <c r="J140" s="25">
        <v>1300</v>
      </c>
      <c r="K140" s="26">
        <v>1390</v>
      </c>
      <c r="L140" s="26">
        <v>1379</v>
      </c>
      <c r="M140" s="711">
        <f t="shared" si="2"/>
        <v>99.20863309352518</v>
      </c>
      <c r="N140" s="662"/>
      <c r="O140" s="662"/>
    </row>
    <row r="141" spans="1:15" s="21" customFormat="1" ht="16.5" customHeight="1">
      <c r="A141" s="13"/>
      <c r="B141" s="369"/>
      <c r="C141" s="369"/>
      <c r="D141" s="14">
        <v>8</v>
      </c>
      <c r="E141" s="15"/>
      <c r="F141" s="42"/>
      <c r="G141" s="17"/>
      <c r="H141" s="18" t="s">
        <v>976</v>
      </c>
      <c r="I141" s="24"/>
      <c r="J141" s="25"/>
      <c r="K141" s="26">
        <v>3125</v>
      </c>
      <c r="L141" s="26">
        <v>3125</v>
      </c>
      <c r="M141" s="711">
        <f t="shared" si="2"/>
        <v>100</v>
      </c>
      <c r="N141" s="662"/>
      <c r="O141" s="662"/>
    </row>
    <row r="142" spans="1:15" s="21" customFormat="1" ht="15" customHeight="1">
      <c r="A142" s="13"/>
      <c r="B142" s="369"/>
      <c r="C142" s="369"/>
      <c r="D142" s="14"/>
      <c r="E142" s="15"/>
      <c r="F142" s="27" t="s">
        <v>1842</v>
      </c>
      <c r="G142" s="28"/>
      <c r="H142" s="29"/>
      <c r="I142" s="30"/>
      <c r="J142" s="31">
        <f>SUM(J136:J141)</f>
        <v>15205</v>
      </c>
      <c r="K142" s="31">
        <f>SUM(K136:K141)</f>
        <v>23613</v>
      </c>
      <c r="L142" s="31">
        <f>SUM(L136:L141)</f>
        <v>23620</v>
      </c>
      <c r="M142" s="632">
        <f t="shared" si="2"/>
        <v>100.02964468724855</v>
      </c>
      <c r="N142" s="663"/>
      <c r="O142" s="663"/>
    </row>
    <row r="143" spans="1:15" s="21" customFormat="1" ht="8.25" customHeight="1">
      <c r="A143" s="13"/>
      <c r="B143" s="369"/>
      <c r="C143" s="369"/>
      <c r="D143" s="14"/>
      <c r="E143" s="15"/>
      <c r="F143" s="16"/>
      <c r="G143" s="17"/>
      <c r="H143" s="18"/>
      <c r="I143" s="32"/>
      <c r="J143" s="20"/>
      <c r="K143" s="33"/>
      <c r="L143" s="33"/>
      <c r="M143" s="711"/>
      <c r="N143" s="662"/>
      <c r="O143" s="662"/>
    </row>
    <row r="144" spans="1:15" s="21" customFormat="1" ht="15" customHeight="1">
      <c r="A144" s="13">
        <v>14</v>
      </c>
      <c r="B144" s="369"/>
      <c r="C144" s="369">
        <v>1</v>
      </c>
      <c r="D144" s="14"/>
      <c r="E144" s="15"/>
      <c r="F144" s="22" t="s">
        <v>1806</v>
      </c>
      <c r="G144" s="23"/>
      <c r="H144" s="18"/>
      <c r="I144" s="24"/>
      <c r="J144" s="20"/>
      <c r="K144" s="33"/>
      <c r="L144" s="33"/>
      <c r="M144" s="711"/>
      <c r="N144" s="662"/>
      <c r="O144" s="662"/>
    </row>
    <row r="145" spans="1:15" s="21" customFormat="1" ht="15" customHeight="1">
      <c r="A145" s="13"/>
      <c r="B145" s="369"/>
      <c r="C145" s="369"/>
      <c r="D145" s="14">
        <v>1</v>
      </c>
      <c r="E145" s="15"/>
      <c r="F145" s="16"/>
      <c r="G145" s="17"/>
      <c r="H145" s="18" t="s">
        <v>1917</v>
      </c>
      <c r="I145" s="24"/>
      <c r="J145" s="25">
        <v>4370</v>
      </c>
      <c r="K145" s="26">
        <v>5597</v>
      </c>
      <c r="L145" s="26">
        <v>5597</v>
      </c>
      <c r="M145" s="711">
        <f t="shared" si="2"/>
        <v>100</v>
      </c>
      <c r="N145" s="662"/>
      <c r="O145" s="662"/>
    </row>
    <row r="146" spans="1:15" s="21" customFormat="1" ht="15" customHeight="1">
      <c r="A146" s="13"/>
      <c r="B146" s="369"/>
      <c r="C146" s="369"/>
      <c r="D146" s="14">
        <v>2</v>
      </c>
      <c r="E146" s="15"/>
      <c r="F146" s="16"/>
      <c r="G146" s="17"/>
      <c r="H146" s="18" t="s">
        <v>804</v>
      </c>
      <c r="I146" s="24"/>
      <c r="J146" s="25"/>
      <c r="K146" s="26">
        <v>160</v>
      </c>
      <c r="L146" s="26">
        <v>160</v>
      </c>
      <c r="M146" s="711">
        <f t="shared" si="2"/>
        <v>100</v>
      </c>
      <c r="N146" s="662"/>
      <c r="O146" s="662"/>
    </row>
    <row r="147" spans="1:15" s="21" customFormat="1" ht="15" customHeight="1">
      <c r="A147" s="13"/>
      <c r="B147" s="369"/>
      <c r="C147" s="369"/>
      <c r="D147" s="14">
        <v>3</v>
      </c>
      <c r="E147" s="15"/>
      <c r="F147" s="16"/>
      <c r="G147" s="17"/>
      <c r="H147" s="18" t="s">
        <v>900</v>
      </c>
      <c r="I147" s="24"/>
      <c r="J147" s="25"/>
      <c r="K147" s="26"/>
      <c r="L147" s="26"/>
      <c r="M147" s="711"/>
      <c r="N147" s="662"/>
      <c r="O147" s="662"/>
    </row>
    <row r="148" spans="1:15" s="21" customFormat="1" ht="15" customHeight="1">
      <c r="A148" s="13"/>
      <c r="B148" s="369"/>
      <c r="C148" s="369"/>
      <c r="D148" s="14">
        <v>8</v>
      </c>
      <c r="E148" s="15"/>
      <c r="F148" s="16"/>
      <c r="G148" s="17"/>
      <c r="H148" s="18" t="s">
        <v>976</v>
      </c>
      <c r="I148" s="24"/>
      <c r="J148" s="25"/>
      <c r="K148" s="26">
        <v>1166</v>
      </c>
      <c r="L148" s="26">
        <v>1166</v>
      </c>
      <c r="M148" s="711">
        <f t="shared" si="2"/>
        <v>100</v>
      </c>
      <c r="N148" s="662"/>
      <c r="O148" s="662"/>
    </row>
    <row r="149" spans="1:15" s="21" customFormat="1" ht="16.5" customHeight="1">
      <c r="A149" s="13"/>
      <c r="B149" s="369"/>
      <c r="C149" s="369"/>
      <c r="D149" s="14"/>
      <c r="E149" s="15"/>
      <c r="F149" s="27" t="s">
        <v>1842</v>
      </c>
      <c r="G149" s="28"/>
      <c r="H149" s="29"/>
      <c r="I149" s="30"/>
      <c r="J149" s="31">
        <f>SUM(J143:J148)</f>
        <v>4370</v>
      </c>
      <c r="K149" s="31">
        <f>SUM(K143:K148)</f>
        <v>6923</v>
      </c>
      <c r="L149" s="31">
        <f>SUM(L143:L148)</f>
        <v>6923</v>
      </c>
      <c r="M149" s="632">
        <f t="shared" si="2"/>
        <v>100</v>
      </c>
      <c r="N149" s="663"/>
      <c r="O149" s="663"/>
    </row>
    <row r="150" spans="1:15" s="21" customFormat="1" ht="14.25" customHeight="1">
      <c r="A150" s="13"/>
      <c r="B150" s="369"/>
      <c r="C150" s="369"/>
      <c r="D150" s="14"/>
      <c r="E150" s="15"/>
      <c r="F150" s="16"/>
      <c r="G150" s="17"/>
      <c r="H150" s="18"/>
      <c r="I150" s="34"/>
      <c r="J150" s="35"/>
      <c r="K150" s="35"/>
      <c r="L150" s="35"/>
      <c r="M150" s="711"/>
      <c r="N150" s="662"/>
      <c r="O150" s="662"/>
    </row>
    <row r="151" spans="1:15" s="21" customFormat="1" ht="15" customHeight="1">
      <c r="A151" s="13">
        <v>15</v>
      </c>
      <c r="B151" s="369"/>
      <c r="C151" s="369">
        <v>1</v>
      </c>
      <c r="D151" s="14"/>
      <c r="E151" s="15"/>
      <c r="F151" s="22" t="s">
        <v>1851</v>
      </c>
      <c r="G151" s="23"/>
      <c r="H151" s="18"/>
      <c r="I151" s="24"/>
      <c r="J151" s="20"/>
      <c r="K151" s="33"/>
      <c r="L151" s="33"/>
      <c r="M151" s="711"/>
      <c r="N151" s="662"/>
      <c r="O151" s="662"/>
    </row>
    <row r="152" spans="1:15" s="21" customFormat="1" ht="20.25" customHeight="1">
      <c r="A152" s="13"/>
      <c r="B152" s="369">
        <v>1</v>
      </c>
      <c r="C152" s="369"/>
      <c r="D152" s="14"/>
      <c r="E152" s="15"/>
      <c r="F152" s="389"/>
      <c r="G152" s="390" t="s">
        <v>1852</v>
      </c>
      <c r="H152" s="391"/>
      <c r="I152" s="392"/>
      <c r="J152" s="25"/>
      <c r="K152" s="26"/>
      <c r="L152" s="26"/>
      <c r="M152" s="711"/>
      <c r="N152" s="662"/>
      <c r="O152" s="662"/>
    </row>
    <row r="153" spans="1:15" s="21" customFormat="1" ht="15" customHeight="1">
      <c r="A153" s="13"/>
      <c r="B153" s="369"/>
      <c r="C153" s="369"/>
      <c r="D153" s="14">
        <v>1</v>
      </c>
      <c r="E153" s="15"/>
      <c r="F153" s="16"/>
      <c r="G153" s="17"/>
      <c r="H153" s="18" t="s">
        <v>1917</v>
      </c>
      <c r="I153" s="24"/>
      <c r="J153" s="25">
        <v>4161</v>
      </c>
      <c r="K153" s="26">
        <v>4275</v>
      </c>
      <c r="L153" s="26">
        <v>4255</v>
      </c>
      <c r="M153" s="711">
        <f t="shared" si="2"/>
        <v>99.53216374269006</v>
      </c>
      <c r="N153" s="662"/>
      <c r="O153" s="662"/>
    </row>
    <row r="154" spans="1:15" s="21" customFormat="1" ht="15" customHeight="1">
      <c r="A154" s="13"/>
      <c r="B154" s="369"/>
      <c r="C154" s="369"/>
      <c r="D154" s="14">
        <v>2</v>
      </c>
      <c r="E154" s="15"/>
      <c r="F154" s="16"/>
      <c r="G154" s="17"/>
      <c r="H154" s="18" t="s">
        <v>804</v>
      </c>
      <c r="I154" s="24"/>
      <c r="J154" s="25"/>
      <c r="K154" s="26">
        <v>78</v>
      </c>
      <c r="L154" s="26">
        <v>78</v>
      </c>
      <c r="M154" s="711">
        <f t="shared" si="2"/>
        <v>100</v>
      </c>
      <c r="N154" s="662"/>
      <c r="O154" s="662"/>
    </row>
    <row r="155" spans="1:15" s="21" customFormat="1" ht="12.75" customHeight="1">
      <c r="A155" s="13"/>
      <c r="B155" s="369"/>
      <c r="C155" s="369"/>
      <c r="D155" s="14">
        <v>8</v>
      </c>
      <c r="E155" s="15"/>
      <c r="F155" s="16"/>
      <c r="G155" s="17"/>
      <c r="H155" s="18" t="s">
        <v>976</v>
      </c>
      <c r="I155" s="24"/>
      <c r="J155" s="25"/>
      <c r="K155" s="26">
        <v>4683</v>
      </c>
      <c r="L155" s="26">
        <v>4683</v>
      </c>
      <c r="M155" s="711">
        <f t="shared" si="2"/>
        <v>100</v>
      </c>
      <c r="N155" s="662"/>
      <c r="O155" s="662"/>
    </row>
    <row r="156" spans="1:15" s="21" customFormat="1" ht="15" customHeight="1">
      <c r="A156" s="13"/>
      <c r="B156" s="369"/>
      <c r="C156" s="369"/>
      <c r="D156" s="14"/>
      <c r="E156" s="15"/>
      <c r="F156" s="388" t="s">
        <v>1853</v>
      </c>
      <c r="G156" s="387"/>
      <c r="H156" s="387"/>
      <c r="I156" s="384"/>
      <c r="J156" s="385">
        <f>SUM(J150:J155)</f>
        <v>4161</v>
      </c>
      <c r="K156" s="385">
        <f>SUM(K150:K155)</f>
        <v>9036</v>
      </c>
      <c r="L156" s="385">
        <f>SUM(L150:L155)</f>
        <v>9016</v>
      </c>
      <c r="M156" s="747">
        <f t="shared" si="2"/>
        <v>99.77866312527667</v>
      </c>
      <c r="N156" s="664"/>
      <c r="O156" s="664"/>
    </row>
    <row r="157" spans="1:15" s="21" customFormat="1" ht="3" customHeight="1">
      <c r="A157" s="13"/>
      <c r="B157" s="369"/>
      <c r="C157" s="369"/>
      <c r="D157" s="14"/>
      <c r="E157" s="15"/>
      <c r="F157" s="22"/>
      <c r="G157" s="23"/>
      <c r="H157" s="18"/>
      <c r="I157" s="24"/>
      <c r="J157" s="20"/>
      <c r="K157" s="33"/>
      <c r="L157" s="33"/>
      <c r="M157" s="711"/>
      <c r="N157" s="662"/>
      <c r="O157" s="662"/>
    </row>
    <row r="158" spans="1:15" s="21" customFormat="1" ht="15" customHeight="1">
      <c r="A158" s="13"/>
      <c r="B158" s="369">
        <v>2</v>
      </c>
      <c r="C158" s="369"/>
      <c r="D158" s="14"/>
      <c r="E158" s="15"/>
      <c r="F158" s="389"/>
      <c r="G158" s="390" t="s">
        <v>835</v>
      </c>
      <c r="H158" s="391"/>
      <c r="I158" s="392"/>
      <c r="J158" s="25"/>
      <c r="K158" s="26"/>
      <c r="L158" s="26"/>
      <c r="M158" s="711"/>
      <c r="N158" s="662"/>
      <c r="O158" s="662"/>
    </row>
    <row r="159" spans="1:15" s="21" customFormat="1" ht="18" customHeight="1">
      <c r="A159" s="13"/>
      <c r="B159" s="369"/>
      <c r="C159" s="369"/>
      <c r="D159" s="14">
        <v>1</v>
      </c>
      <c r="E159" s="15"/>
      <c r="F159" s="16"/>
      <c r="G159" s="17"/>
      <c r="H159" s="18" t="s">
        <v>1917</v>
      </c>
      <c r="I159" s="24"/>
      <c r="J159" s="25">
        <v>5470</v>
      </c>
      <c r="K159" s="26">
        <v>5904</v>
      </c>
      <c r="L159" s="26">
        <v>5910</v>
      </c>
      <c r="M159" s="711">
        <f t="shared" si="2"/>
        <v>100.10162601626016</v>
      </c>
      <c r="N159" s="662"/>
      <c r="O159" s="662"/>
    </row>
    <row r="160" spans="1:15" s="21" customFormat="1" ht="15" customHeight="1">
      <c r="A160" s="13"/>
      <c r="B160" s="369"/>
      <c r="C160" s="369"/>
      <c r="D160" s="14">
        <v>2</v>
      </c>
      <c r="E160" s="15"/>
      <c r="F160" s="16"/>
      <c r="G160" s="17"/>
      <c r="H160" s="18" t="s">
        <v>804</v>
      </c>
      <c r="I160" s="24"/>
      <c r="J160" s="25"/>
      <c r="K160" s="26">
        <v>85</v>
      </c>
      <c r="L160" s="26">
        <v>85</v>
      </c>
      <c r="M160" s="711">
        <f t="shared" si="2"/>
        <v>100</v>
      </c>
      <c r="N160" s="662"/>
      <c r="O160" s="662"/>
    </row>
    <row r="161" spans="1:15" s="21" customFormat="1" ht="15.75" customHeight="1">
      <c r="A161" s="13"/>
      <c r="B161" s="369"/>
      <c r="C161" s="369"/>
      <c r="D161" s="14">
        <v>8</v>
      </c>
      <c r="E161" s="15"/>
      <c r="F161" s="16"/>
      <c r="G161" s="17"/>
      <c r="H161" s="18" t="s">
        <v>976</v>
      </c>
      <c r="I161" s="24"/>
      <c r="J161" s="25"/>
      <c r="K161" s="26">
        <v>303</v>
      </c>
      <c r="L161" s="26">
        <v>303</v>
      </c>
      <c r="M161" s="711">
        <f t="shared" si="2"/>
        <v>100</v>
      </c>
      <c r="N161" s="662"/>
      <c r="O161" s="662"/>
    </row>
    <row r="162" spans="1:15" s="21" customFormat="1" ht="15" customHeight="1">
      <c r="A162" s="13"/>
      <c r="B162" s="369"/>
      <c r="C162" s="369"/>
      <c r="D162" s="14"/>
      <c r="E162" s="15"/>
      <c r="F162" s="388" t="s">
        <v>1853</v>
      </c>
      <c r="G162" s="387"/>
      <c r="H162" s="387"/>
      <c r="I162" s="384"/>
      <c r="J162" s="385">
        <f>SUM(J157:J161)</f>
        <v>5470</v>
      </c>
      <c r="K162" s="385">
        <f>SUM(K157:K161)</f>
        <v>6292</v>
      </c>
      <c r="L162" s="385">
        <f>SUM(L157:L161)</f>
        <v>6298</v>
      </c>
      <c r="M162" s="747">
        <f t="shared" si="2"/>
        <v>100.09535918626828</v>
      </c>
      <c r="N162" s="664"/>
      <c r="O162" s="664"/>
    </row>
    <row r="163" spans="1:15" s="21" customFormat="1" ht="2.25" customHeight="1">
      <c r="A163" s="13"/>
      <c r="B163" s="369"/>
      <c r="C163" s="369"/>
      <c r="D163" s="14"/>
      <c r="E163" s="15"/>
      <c r="F163" s="42"/>
      <c r="G163" s="17"/>
      <c r="H163" s="18"/>
      <c r="I163" s="45"/>
      <c r="J163" s="46"/>
      <c r="K163" s="47"/>
      <c r="L163" s="47"/>
      <c r="M163" s="711"/>
      <c r="N163" s="662"/>
      <c r="O163" s="662"/>
    </row>
    <row r="164" spans="1:15" s="21" customFormat="1" ht="15" customHeight="1">
      <c r="A164" s="13"/>
      <c r="B164" s="369">
        <v>3</v>
      </c>
      <c r="C164" s="369"/>
      <c r="D164" s="14"/>
      <c r="E164" s="15"/>
      <c r="F164" s="389"/>
      <c r="G164" s="390" t="s">
        <v>2027</v>
      </c>
      <c r="H164" s="391"/>
      <c r="I164" s="392"/>
      <c r="J164" s="25"/>
      <c r="K164" s="26"/>
      <c r="L164" s="26"/>
      <c r="M164" s="711"/>
      <c r="N164" s="662"/>
      <c r="O164" s="662"/>
    </row>
    <row r="165" spans="1:15" s="21" customFormat="1" ht="12.75" customHeight="1">
      <c r="A165" s="13"/>
      <c r="B165" s="369"/>
      <c r="C165" s="369"/>
      <c r="D165" s="14">
        <v>1</v>
      </c>
      <c r="E165" s="15"/>
      <c r="F165" s="16"/>
      <c r="G165" s="17"/>
      <c r="H165" s="18" t="s">
        <v>1917</v>
      </c>
      <c r="I165" s="24"/>
      <c r="J165" s="25">
        <v>8374</v>
      </c>
      <c r="K165" s="26">
        <v>9300</v>
      </c>
      <c r="L165" s="26">
        <v>9313</v>
      </c>
      <c r="M165" s="711">
        <f t="shared" si="2"/>
        <v>100.13978494623656</v>
      </c>
      <c r="N165" s="662"/>
      <c r="O165" s="662"/>
    </row>
    <row r="166" spans="1:15" s="21" customFormat="1" ht="12" customHeight="1">
      <c r="A166" s="13"/>
      <c r="B166" s="369"/>
      <c r="C166" s="369"/>
      <c r="D166" s="14">
        <v>8</v>
      </c>
      <c r="E166" s="15"/>
      <c r="F166" s="16"/>
      <c r="G166" s="17"/>
      <c r="H166" s="18" t="s">
        <v>976</v>
      </c>
      <c r="I166" s="24"/>
      <c r="J166" s="25"/>
      <c r="K166" s="26">
        <v>2279</v>
      </c>
      <c r="L166" s="26">
        <v>2279</v>
      </c>
      <c r="M166" s="711">
        <f t="shared" si="2"/>
        <v>100</v>
      </c>
      <c r="N166" s="662"/>
      <c r="O166" s="662"/>
    </row>
    <row r="167" spans="1:15" s="21" customFormat="1" ht="15" customHeight="1">
      <c r="A167" s="13"/>
      <c r="B167" s="369"/>
      <c r="C167" s="369"/>
      <c r="D167" s="14"/>
      <c r="E167" s="15"/>
      <c r="F167" s="388" t="s">
        <v>1853</v>
      </c>
      <c r="G167" s="387"/>
      <c r="H167" s="387"/>
      <c r="I167" s="384"/>
      <c r="J167" s="385">
        <f>SUM(J163:J166)</f>
        <v>8374</v>
      </c>
      <c r="K167" s="385">
        <f>SUM(K163:K166)</f>
        <v>11579</v>
      </c>
      <c r="L167" s="385">
        <f>SUM(L163:L166)</f>
        <v>11592</v>
      </c>
      <c r="M167" s="747">
        <f t="shared" si="2"/>
        <v>100.11227221694448</v>
      </c>
      <c r="N167" s="664"/>
      <c r="O167" s="664"/>
    </row>
    <row r="168" spans="1:15" s="21" customFormat="1" ht="2.25" customHeight="1">
      <c r="A168" s="13"/>
      <c r="B168" s="369"/>
      <c r="C168" s="369"/>
      <c r="D168" s="14"/>
      <c r="E168" s="15"/>
      <c r="F168" s="16"/>
      <c r="G168" s="17"/>
      <c r="H168" s="18"/>
      <c r="I168" s="45"/>
      <c r="J168" s="46"/>
      <c r="K168" s="46"/>
      <c r="L168" s="46"/>
      <c r="M168" s="711"/>
      <c r="N168" s="662"/>
      <c r="O168" s="662"/>
    </row>
    <row r="169" spans="1:15" s="21" customFormat="1" ht="15" customHeight="1">
      <c r="A169" s="13"/>
      <c r="B169" s="369">
        <v>4</v>
      </c>
      <c r="C169" s="369"/>
      <c r="D169" s="14"/>
      <c r="E169" s="15"/>
      <c r="F169" s="389"/>
      <c r="G169" s="390" t="s">
        <v>1854</v>
      </c>
      <c r="H169" s="391"/>
      <c r="I169" s="392"/>
      <c r="J169" s="25"/>
      <c r="K169" s="26"/>
      <c r="L169" s="26"/>
      <c r="M169" s="711"/>
      <c r="N169" s="662"/>
      <c r="O169" s="662"/>
    </row>
    <row r="170" spans="1:15" s="21" customFormat="1" ht="15" customHeight="1">
      <c r="A170" s="13"/>
      <c r="B170" s="369"/>
      <c r="C170" s="369"/>
      <c r="D170" s="14">
        <v>1</v>
      </c>
      <c r="E170" s="15"/>
      <c r="F170" s="16"/>
      <c r="G170" s="17"/>
      <c r="H170" s="18" t="s">
        <v>1917</v>
      </c>
      <c r="I170" s="24"/>
      <c r="J170" s="25">
        <v>3429</v>
      </c>
      <c r="K170" s="26">
        <v>3560</v>
      </c>
      <c r="L170" s="26">
        <v>3560</v>
      </c>
      <c r="M170" s="711">
        <f t="shared" si="2"/>
        <v>100</v>
      </c>
      <c r="N170" s="662"/>
      <c r="O170" s="662"/>
    </row>
    <row r="171" spans="1:15" s="21" customFormat="1" ht="15" customHeight="1">
      <c r="A171" s="13"/>
      <c r="B171" s="369"/>
      <c r="C171" s="369"/>
      <c r="D171" s="14">
        <v>2</v>
      </c>
      <c r="E171" s="15"/>
      <c r="F171" s="16"/>
      <c r="G171" s="17"/>
      <c r="H171" s="18" t="s">
        <v>804</v>
      </c>
      <c r="I171" s="24"/>
      <c r="J171" s="25"/>
      <c r="K171" s="26">
        <v>80</v>
      </c>
      <c r="L171" s="26">
        <v>80</v>
      </c>
      <c r="M171" s="711">
        <f t="shared" si="2"/>
        <v>100</v>
      </c>
      <c r="N171" s="662"/>
      <c r="O171" s="662"/>
    </row>
    <row r="172" spans="1:15" s="21" customFormat="1" ht="14.25" customHeight="1">
      <c r="A172" s="13"/>
      <c r="B172" s="369"/>
      <c r="C172" s="369"/>
      <c r="D172" s="14">
        <v>8</v>
      </c>
      <c r="E172" s="15"/>
      <c r="F172" s="16"/>
      <c r="G172" s="17"/>
      <c r="H172" s="18" t="s">
        <v>976</v>
      </c>
      <c r="I172" s="24"/>
      <c r="J172" s="25"/>
      <c r="K172" s="26">
        <v>357</v>
      </c>
      <c r="L172" s="26">
        <v>357</v>
      </c>
      <c r="M172" s="711">
        <f t="shared" si="2"/>
        <v>100</v>
      </c>
      <c r="N172" s="662"/>
      <c r="O172" s="662"/>
    </row>
    <row r="173" spans="1:15" s="21" customFormat="1" ht="15" customHeight="1">
      <c r="A173" s="13"/>
      <c r="B173" s="369"/>
      <c r="C173" s="369"/>
      <c r="D173" s="14"/>
      <c r="E173" s="15"/>
      <c r="F173" s="388" t="s">
        <v>1853</v>
      </c>
      <c r="G173" s="387"/>
      <c r="H173" s="387"/>
      <c r="I173" s="384"/>
      <c r="J173" s="385">
        <f>SUM(J168:J172)</f>
        <v>3429</v>
      </c>
      <c r="K173" s="385">
        <f>SUM(K168:K172)</f>
        <v>3997</v>
      </c>
      <c r="L173" s="385">
        <f>SUM(L168:L172)</f>
        <v>3997</v>
      </c>
      <c r="M173" s="747">
        <f t="shared" si="2"/>
        <v>100</v>
      </c>
      <c r="N173" s="664"/>
      <c r="O173" s="664"/>
    </row>
    <row r="174" spans="1:15" s="21" customFormat="1" ht="2.25" customHeight="1">
      <c r="A174" s="13"/>
      <c r="B174" s="369"/>
      <c r="C174" s="369"/>
      <c r="D174" s="14"/>
      <c r="E174" s="15"/>
      <c r="F174" s="22"/>
      <c r="G174" s="23"/>
      <c r="H174" s="18"/>
      <c r="I174" s="24"/>
      <c r="J174" s="20"/>
      <c r="K174" s="33"/>
      <c r="L174" s="33"/>
      <c r="M174" s="711"/>
      <c r="N174" s="662"/>
      <c r="O174" s="662"/>
    </row>
    <row r="175" spans="1:15" s="21" customFormat="1" ht="14.25" customHeight="1">
      <c r="A175" s="13"/>
      <c r="B175" s="369">
        <v>5</v>
      </c>
      <c r="C175" s="369"/>
      <c r="D175" s="14"/>
      <c r="E175" s="15"/>
      <c r="F175" s="389"/>
      <c r="G175" s="390" t="s">
        <v>964</v>
      </c>
      <c r="H175" s="391"/>
      <c r="I175" s="392"/>
      <c r="J175" s="25"/>
      <c r="K175" s="26"/>
      <c r="L175" s="26"/>
      <c r="M175" s="711"/>
      <c r="N175" s="662"/>
      <c r="O175" s="662"/>
    </row>
    <row r="176" spans="1:15" s="21" customFormat="1" ht="14.25" customHeight="1">
      <c r="A176" s="13"/>
      <c r="B176" s="369"/>
      <c r="C176" s="369"/>
      <c r="D176" s="14">
        <v>1</v>
      </c>
      <c r="E176" s="15"/>
      <c r="F176" s="16"/>
      <c r="G176" s="17"/>
      <c r="H176" s="18" t="s">
        <v>1917</v>
      </c>
      <c r="I176" s="24"/>
      <c r="J176" s="25">
        <v>4198</v>
      </c>
      <c r="K176" s="26">
        <v>4809</v>
      </c>
      <c r="L176" s="26">
        <v>4809</v>
      </c>
      <c r="M176" s="711">
        <f t="shared" si="2"/>
        <v>100</v>
      </c>
      <c r="N176" s="662"/>
      <c r="O176" s="662"/>
    </row>
    <row r="177" spans="1:15" s="21" customFormat="1" ht="14.25" customHeight="1">
      <c r="A177" s="13"/>
      <c r="B177" s="369"/>
      <c r="C177" s="369"/>
      <c r="D177" s="14">
        <v>2</v>
      </c>
      <c r="E177" s="15"/>
      <c r="F177" s="16"/>
      <c r="G177" s="17"/>
      <c r="H177" s="18" t="s">
        <v>804</v>
      </c>
      <c r="I177" s="24"/>
      <c r="J177" s="25"/>
      <c r="K177" s="26">
        <v>120</v>
      </c>
      <c r="L177" s="26">
        <v>120</v>
      </c>
      <c r="M177" s="711">
        <f t="shared" si="2"/>
        <v>100</v>
      </c>
      <c r="N177" s="662"/>
      <c r="O177" s="662"/>
    </row>
    <row r="178" spans="1:15" s="21" customFormat="1" ht="15" customHeight="1">
      <c r="A178" s="13"/>
      <c r="B178" s="369"/>
      <c r="C178" s="369"/>
      <c r="D178" s="14">
        <v>8</v>
      </c>
      <c r="E178" s="15"/>
      <c r="F178" s="16"/>
      <c r="G178" s="17"/>
      <c r="H178" s="18" t="s">
        <v>976</v>
      </c>
      <c r="I178" s="24"/>
      <c r="J178" s="25"/>
      <c r="K178" s="26">
        <v>759</v>
      </c>
      <c r="L178" s="26">
        <v>759</v>
      </c>
      <c r="M178" s="711">
        <f t="shared" si="2"/>
        <v>100</v>
      </c>
      <c r="N178" s="662"/>
      <c r="O178" s="662"/>
    </row>
    <row r="179" spans="1:15" s="21" customFormat="1" ht="15" customHeight="1">
      <c r="A179" s="13"/>
      <c r="B179" s="369"/>
      <c r="C179" s="369"/>
      <c r="D179" s="14"/>
      <c r="E179" s="15"/>
      <c r="F179" s="388" t="s">
        <v>1853</v>
      </c>
      <c r="G179" s="387"/>
      <c r="H179" s="387"/>
      <c r="I179" s="384"/>
      <c r="J179" s="385">
        <f>SUM(J174:J178)</f>
        <v>4198</v>
      </c>
      <c r="K179" s="385">
        <f>SUM(K174:K178)</f>
        <v>5688</v>
      </c>
      <c r="L179" s="385">
        <f>SUM(L174:L178)</f>
        <v>5688</v>
      </c>
      <c r="M179" s="747">
        <f t="shared" si="2"/>
        <v>100</v>
      </c>
      <c r="N179" s="664"/>
      <c r="O179" s="664"/>
    </row>
    <row r="180" spans="1:15" s="21" customFormat="1" ht="10.5" customHeight="1">
      <c r="A180" s="13"/>
      <c r="B180" s="369"/>
      <c r="C180" s="369"/>
      <c r="D180" s="14"/>
      <c r="E180" s="15"/>
      <c r="F180" s="16"/>
      <c r="G180" s="17"/>
      <c r="H180" s="18"/>
      <c r="I180" s="45"/>
      <c r="J180" s="46"/>
      <c r="K180" s="46"/>
      <c r="L180" s="46"/>
      <c r="M180" s="711"/>
      <c r="N180" s="662"/>
      <c r="O180" s="662"/>
    </row>
    <row r="181" spans="1:15" s="21" customFormat="1" ht="14.25" customHeight="1">
      <c r="A181" s="13"/>
      <c r="B181" s="369">
        <v>6</v>
      </c>
      <c r="C181" s="369"/>
      <c r="D181" s="14"/>
      <c r="E181" s="15"/>
      <c r="F181" s="389"/>
      <c r="G181" s="390" t="s">
        <v>1855</v>
      </c>
      <c r="H181" s="391"/>
      <c r="I181" s="392"/>
      <c r="J181" s="25"/>
      <c r="K181" s="26"/>
      <c r="L181" s="26"/>
      <c r="M181" s="711"/>
      <c r="N181" s="662"/>
      <c r="O181" s="662"/>
    </row>
    <row r="182" spans="1:15" s="21" customFormat="1" ht="14.25" customHeight="1">
      <c r="A182" s="13"/>
      <c r="B182" s="369"/>
      <c r="C182" s="369"/>
      <c r="D182" s="14">
        <v>1</v>
      </c>
      <c r="E182" s="15"/>
      <c r="F182" s="16"/>
      <c r="G182" s="17"/>
      <c r="H182" s="18" t="s">
        <v>1917</v>
      </c>
      <c r="I182" s="24"/>
      <c r="J182" s="25">
        <v>3246</v>
      </c>
      <c r="K182" s="26">
        <v>4276</v>
      </c>
      <c r="L182" s="26">
        <v>4289</v>
      </c>
      <c r="M182" s="711">
        <f t="shared" si="2"/>
        <v>100.30402245088868</v>
      </c>
      <c r="N182" s="662"/>
      <c r="O182" s="662"/>
    </row>
    <row r="183" spans="1:15" s="21" customFormat="1" ht="14.25" customHeight="1">
      <c r="A183" s="13"/>
      <c r="B183" s="369"/>
      <c r="C183" s="369"/>
      <c r="D183" s="14">
        <v>2</v>
      </c>
      <c r="E183" s="15"/>
      <c r="F183" s="16"/>
      <c r="G183" s="17"/>
      <c r="H183" s="18" t="s">
        <v>804</v>
      </c>
      <c r="I183" s="24"/>
      <c r="J183" s="25"/>
      <c r="K183" s="26">
        <v>1240</v>
      </c>
      <c r="L183" s="26">
        <v>1240</v>
      </c>
      <c r="M183" s="711">
        <f t="shared" si="2"/>
        <v>100</v>
      </c>
      <c r="N183" s="662"/>
      <c r="O183" s="662"/>
    </row>
    <row r="184" spans="1:15" s="21" customFormat="1" ht="14.25" customHeight="1">
      <c r="A184" s="13"/>
      <c r="B184" s="369"/>
      <c r="C184" s="369"/>
      <c r="D184" s="14">
        <v>8</v>
      </c>
      <c r="E184" s="15"/>
      <c r="F184" s="16"/>
      <c r="G184" s="17"/>
      <c r="H184" s="18" t="s">
        <v>976</v>
      </c>
      <c r="I184" s="24"/>
      <c r="J184" s="25"/>
      <c r="K184" s="26">
        <v>277</v>
      </c>
      <c r="L184" s="26">
        <v>277</v>
      </c>
      <c r="M184" s="711">
        <f t="shared" si="2"/>
        <v>100</v>
      </c>
      <c r="N184" s="662"/>
      <c r="O184" s="662"/>
    </row>
    <row r="185" spans="1:15" s="21" customFormat="1" ht="14.25" customHeight="1">
      <c r="A185" s="13"/>
      <c r="B185" s="369"/>
      <c r="C185" s="369"/>
      <c r="D185" s="14"/>
      <c r="E185" s="15"/>
      <c r="F185" s="388" t="s">
        <v>1853</v>
      </c>
      <c r="G185" s="387"/>
      <c r="H185" s="387"/>
      <c r="I185" s="384"/>
      <c r="J185" s="385">
        <f>SUM(J180:J184)</f>
        <v>3246</v>
      </c>
      <c r="K185" s="385">
        <f>SUM(K180:K184)</f>
        <v>5793</v>
      </c>
      <c r="L185" s="385">
        <f>SUM(L180:L184)</f>
        <v>5806</v>
      </c>
      <c r="M185" s="747">
        <f t="shared" si="2"/>
        <v>100.22440876920422</v>
      </c>
      <c r="N185" s="664"/>
      <c r="O185" s="664"/>
    </row>
    <row r="186" spans="1:15" s="21" customFormat="1" ht="9" customHeight="1">
      <c r="A186" s="13"/>
      <c r="B186" s="369"/>
      <c r="C186" s="369"/>
      <c r="D186" s="14"/>
      <c r="E186" s="15"/>
      <c r="F186" s="22"/>
      <c r="G186" s="23"/>
      <c r="H186" s="18"/>
      <c r="I186" s="24"/>
      <c r="J186" s="20"/>
      <c r="K186" s="33"/>
      <c r="L186" s="33"/>
      <c r="M186" s="711"/>
      <c r="N186" s="662"/>
      <c r="O186" s="662"/>
    </row>
    <row r="187" spans="1:15" s="21" customFormat="1" ht="14.25" customHeight="1">
      <c r="A187" s="13"/>
      <c r="B187" s="369">
        <v>7</v>
      </c>
      <c r="C187" s="369"/>
      <c r="D187" s="14"/>
      <c r="E187" s="15"/>
      <c r="F187" s="389"/>
      <c r="G187" s="390" t="s">
        <v>1856</v>
      </c>
      <c r="H187" s="391"/>
      <c r="I187" s="392"/>
      <c r="J187" s="25"/>
      <c r="K187" s="26"/>
      <c r="L187" s="26"/>
      <c r="M187" s="711"/>
      <c r="N187" s="662"/>
      <c r="O187" s="662"/>
    </row>
    <row r="188" spans="1:15" s="21" customFormat="1" ht="14.25" customHeight="1">
      <c r="A188" s="13"/>
      <c r="B188" s="369"/>
      <c r="C188" s="369"/>
      <c r="D188" s="14">
        <v>1</v>
      </c>
      <c r="E188" s="15"/>
      <c r="F188" s="16"/>
      <c r="G188" s="17"/>
      <c r="H188" s="18" t="s">
        <v>1917</v>
      </c>
      <c r="I188" s="24"/>
      <c r="J188" s="25">
        <v>5228</v>
      </c>
      <c r="K188" s="26">
        <v>5365</v>
      </c>
      <c r="L188" s="26">
        <v>5215</v>
      </c>
      <c r="M188" s="711">
        <f t="shared" si="2"/>
        <v>97.20410065237651</v>
      </c>
      <c r="N188" s="662"/>
      <c r="O188" s="662"/>
    </row>
    <row r="189" spans="1:15" s="21" customFormat="1" ht="14.25" customHeight="1">
      <c r="A189" s="13"/>
      <c r="B189" s="369"/>
      <c r="C189" s="369"/>
      <c r="D189" s="14">
        <v>2</v>
      </c>
      <c r="E189" s="15"/>
      <c r="F189" s="16"/>
      <c r="G189" s="17"/>
      <c r="H189" s="18" t="s">
        <v>804</v>
      </c>
      <c r="I189" s="24"/>
      <c r="J189" s="25"/>
      <c r="K189" s="26">
        <v>85</v>
      </c>
      <c r="L189" s="26">
        <v>85</v>
      </c>
      <c r="M189" s="711">
        <f t="shared" si="2"/>
        <v>100</v>
      </c>
      <c r="N189" s="662"/>
      <c r="O189" s="662"/>
    </row>
    <row r="190" spans="1:15" s="21" customFormat="1" ht="14.25" customHeight="1">
      <c r="A190" s="13"/>
      <c r="B190" s="369"/>
      <c r="C190" s="369"/>
      <c r="D190" s="14">
        <v>8</v>
      </c>
      <c r="E190" s="15"/>
      <c r="F190" s="16"/>
      <c r="G190" s="17"/>
      <c r="H190" s="18" t="s">
        <v>976</v>
      </c>
      <c r="I190" s="24"/>
      <c r="J190" s="25"/>
      <c r="K190" s="26">
        <v>2052</v>
      </c>
      <c r="L190" s="26">
        <v>2052</v>
      </c>
      <c r="M190" s="711">
        <f t="shared" si="2"/>
        <v>100</v>
      </c>
      <c r="N190" s="662"/>
      <c r="O190" s="662"/>
    </row>
    <row r="191" spans="1:15" s="21" customFormat="1" ht="18" customHeight="1">
      <c r="A191" s="13"/>
      <c r="B191" s="369"/>
      <c r="C191" s="369"/>
      <c r="D191" s="14"/>
      <c r="E191" s="15"/>
      <c r="F191" s="388" t="s">
        <v>1853</v>
      </c>
      <c r="G191" s="387"/>
      <c r="H191" s="387"/>
      <c r="I191" s="384"/>
      <c r="J191" s="385">
        <f>SUM(J186:J190)</f>
        <v>5228</v>
      </c>
      <c r="K191" s="385">
        <f>SUM(K186:K190)</f>
        <v>7502</v>
      </c>
      <c r="L191" s="385">
        <f>SUM(L186:L190)</f>
        <v>7352</v>
      </c>
      <c r="M191" s="747">
        <f t="shared" si="2"/>
        <v>98.00053319114903</v>
      </c>
      <c r="N191" s="664"/>
      <c r="O191" s="664"/>
    </row>
    <row r="192" spans="1:15" s="21" customFormat="1" ht="5.25" customHeight="1">
      <c r="A192" s="13"/>
      <c r="B192" s="369"/>
      <c r="C192" s="369"/>
      <c r="D192" s="14"/>
      <c r="E192" s="15"/>
      <c r="F192" s="16"/>
      <c r="G192" s="17"/>
      <c r="H192" s="18"/>
      <c r="I192" s="45"/>
      <c r="J192" s="46"/>
      <c r="K192" s="46"/>
      <c r="L192" s="46"/>
      <c r="M192" s="711"/>
      <c r="N192" s="662"/>
      <c r="O192" s="662"/>
    </row>
    <row r="193" spans="1:15" s="21" customFormat="1" ht="14.25" customHeight="1">
      <c r="A193" s="13"/>
      <c r="B193" s="369">
        <v>8</v>
      </c>
      <c r="C193" s="369"/>
      <c r="D193" s="14"/>
      <c r="E193" s="15"/>
      <c r="F193" s="389"/>
      <c r="G193" s="390" t="s">
        <v>1857</v>
      </c>
      <c r="H193" s="391"/>
      <c r="I193" s="392"/>
      <c r="J193" s="25"/>
      <c r="K193" s="26"/>
      <c r="L193" s="26"/>
      <c r="M193" s="711"/>
      <c r="N193" s="662"/>
      <c r="O193" s="662"/>
    </row>
    <row r="194" spans="1:15" s="21" customFormat="1" ht="14.25" customHeight="1">
      <c r="A194" s="13"/>
      <c r="B194" s="369"/>
      <c r="C194" s="369"/>
      <c r="D194" s="14">
        <v>1</v>
      </c>
      <c r="E194" s="15"/>
      <c r="F194" s="16"/>
      <c r="G194" s="17"/>
      <c r="H194" s="18" t="s">
        <v>1917</v>
      </c>
      <c r="I194" s="24"/>
      <c r="J194" s="25">
        <v>2521</v>
      </c>
      <c r="K194" s="26">
        <v>3090</v>
      </c>
      <c r="L194" s="26">
        <v>3090</v>
      </c>
      <c r="M194" s="711">
        <f t="shared" si="2"/>
        <v>100</v>
      </c>
      <c r="N194" s="662"/>
      <c r="O194" s="662"/>
    </row>
    <row r="195" spans="1:15" s="21" customFormat="1" ht="14.25" customHeight="1">
      <c r="A195" s="13"/>
      <c r="B195" s="369"/>
      <c r="C195" s="369"/>
      <c r="D195" s="14">
        <v>2</v>
      </c>
      <c r="E195" s="15"/>
      <c r="F195" s="16"/>
      <c r="G195" s="17"/>
      <c r="H195" s="18" t="s">
        <v>804</v>
      </c>
      <c r="I195" s="24"/>
      <c r="J195" s="25"/>
      <c r="K195" s="26">
        <v>80</v>
      </c>
      <c r="L195" s="26">
        <v>80</v>
      </c>
      <c r="M195" s="711">
        <f t="shared" si="2"/>
        <v>100</v>
      </c>
      <c r="N195" s="662"/>
      <c r="O195" s="662"/>
    </row>
    <row r="196" spans="1:15" s="21" customFormat="1" ht="14.25" customHeight="1">
      <c r="A196" s="13"/>
      <c r="B196" s="369"/>
      <c r="C196" s="369"/>
      <c r="D196" s="14">
        <v>8</v>
      </c>
      <c r="E196" s="15"/>
      <c r="F196" s="16"/>
      <c r="G196" s="17"/>
      <c r="H196" s="18" t="s">
        <v>976</v>
      </c>
      <c r="I196" s="24"/>
      <c r="J196" s="25"/>
      <c r="K196" s="26">
        <v>196</v>
      </c>
      <c r="L196" s="26">
        <v>196</v>
      </c>
      <c r="M196" s="711">
        <f t="shared" si="2"/>
        <v>100</v>
      </c>
      <c r="N196" s="662"/>
      <c r="O196" s="662"/>
    </row>
    <row r="197" spans="1:15" s="21" customFormat="1" ht="14.25" customHeight="1">
      <c r="A197" s="13"/>
      <c r="B197" s="369"/>
      <c r="C197" s="369"/>
      <c r="D197" s="14"/>
      <c r="E197" s="15"/>
      <c r="F197" s="388" t="s">
        <v>1853</v>
      </c>
      <c r="G197" s="387"/>
      <c r="H197" s="387"/>
      <c r="I197" s="384"/>
      <c r="J197" s="385">
        <f>SUM(J192:J196)</f>
        <v>2521</v>
      </c>
      <c r="K197" s="385">
        <f>SUM(K192:K196)</f>
        <v>3366</v>
      </c>
      <c r="L197" s="385">
        <f>SUM(L192:L196)</f>
        <v>3366</v>
      </c>
      <c r="M197" s="747">
        <f t="shared" si="2"/>
        <v>100</v>
      </c>
      <c r="N197" s="664"/>
      <c r="O197" s="664"/>
    </row>
    <row r="198" spans="1:15" s="21" customFormat="1" ht="9" customHeight="1">
      <c r="A198" s="13"/>
      <c r="B198" s="369"/>
      <c r="C198" s="369"/>
      <c r="D198" s="14"/>
      <c r="E198" s="15"/>
      <c r="F198" s="22"/>
      <c r="G198" s="23"/>
      <c r="H198" s="18"/>
      <c r="I198" s="24"/>
      <c r="J198" s="20"/>
      <c r="K198" s="33"/>
      <c r="L198" s="33"/>
      <c r="M198" s="711"/>
      <c r="N198" s="662"/>
      <c r="O198" s="662"/>
    </row>
    <row r="199" spans="1:15" s="21" customFormat="1" ht="14.25" customHeight="1">
      <c r="A199" s="13"/>
      <c r="B199" s="369">
        <v>9</v>
      </c>
      <c r="C199" s="369"/>
      <c r="D199" s="14"/>
      <c r="E199" s="15"/>
      <c r="F199" s="389"/>
      <c r="G199" s="390" t="s">
        <v>1858</v>
      </c>
      <c r="H199" s="391"/>
      <c r="I199" s="392"/>
      <c r="J199" s="25"/>
      <c r="K199" s="26"/>
      <c r="L199" s="26"/>
      <c r="M199" s="711"/>
      <c r="N199" s="662"/>
      <c r="O199" s="662"/>
    </row>
    <row r="200" spans="1:15" s="21" customFormat="1" ht="14.25" customHeight="1">
      <c r="A200" s="13"/>
      <c r="B200" s="369"/>
      <c r="C200" s="369"/>
      <c r="D200" s="14">
        <v>1</v>
      </c>
      <c r="E200" s="15"/>
      <c r="F200" s="16"/>
      <c r="G200" s="17"/>
      <c r="H200" s="18" t="s">
        <v>1917</v>
      </c>
      <c r="I200" s="24"/>
      <c r="J200" s="25">
        <v>6463</v>
      </c>
      <c r="K200" s="26">
        <v>6640</v>
      </c>
      <c r="L200" s="26">
        <v>6467</v>
      </c>
      <c r="M200" s="711">
        <f t="shared" si="2"/>
        <v>97.394578313253</v>
      </c>
      <c r="N200" s="662"/>
      <c r="O200" s="662"/>
    </row>
    <row r="201" spans="1:15" s="21" customFormat="1" ht="14.25" customHeight="1">
      <c r="A201" s="13"/>
      <c r="B201" s="369"/>
      <c r="C201" s="369"/>
      <c r="D201" s="14">
        <v>2</v>
      </c>
      <c r="E201" s="15"/>
      <c r="F201" s="16"/>
      <c r="G201" s="17"/>
      <c r="H201" s="18" t="s">
        <v>804</v>
      </c>
      <c r="I201" s="24"/>
      <c r="J201" s="25"/>
      <c r="K201" s="26">
        <v>203</v>
      </c>
      <c r="L201" s="26">
        <v>203</v>
      </c>
      <c r="M201" s="711">
        <f t="shared" si="2"/>
        <v>100</v>
      </c>
      <c r="N201" s="662"/>
      <c r="O201" s="662"/>
    </row>
    <row r="202" spans="1:15" s="21" customFormat="1" ht="14.25" customHeight="1">
      <c r="A202" s="13"/>
      <c r="B202" s="369"/>
      <c r="C202" s="369"/>
      <c r="D202" s="14">
        <v>8</v>
      </c>
      <c r="E202" s="15"/>
      <c r="F202" s="16"/>
      <c r="G202" s="17"/>
      <c r="H202" s="18" t="s">
        <v>976</v>
      </c>
      <c r="I202" s="24"/>
      <c r="J202" s="25"/>
      <c r="K202" s="26">
        <v>1095</v>
      </c>
      <c r="L202" s="26">
        <v>1095</v>
      </c>
      <c r="M202" s="711">
        <f t="shared" si="2"/>
        <v>100</v>
      </c>
      <c r="N202" s="662"/>
      <c r="O202" s="662"/>
    </row>
    <row r="203" spans="1:15" s="21" customFormat="1" ht="14.25" customHeight="1">
      <c r="A203" s="13"/>
      <c r="B203" s="369"/>
      <c r="C203" s="369"/>
      <c r="D203" s="14"/>
      <c r="E203" s="15"/>
      <c r="F203" s="388" t="s">
        <v>1853</v>
      </c>
      <c r="G203" s="387"/>
      <c r="H203" s="387"/>
      <c r="I203" s="384"/>
      <c r="J203" s="385">
        <f>SUM(J198:J202)</f>
        <v>6463</v>
      </c>
      <c r="K203" s="385">
        <f>SUM(K198:K202)</f>
        <v>7938</v>
      </c>
      <c r="L203" s="385">
        <f>SUM(L198:L202)</f>
        <v>7765</v>
      </c>
      <c r="M203" s="747">
        <f aca="true" t="shared" si="3" ref="M203:M266">L203/K203*100</f>
        <v>97.82060972537164</v>
      </c>
      <c r="N203" s="664"/>
      <c r="O203" s="664"/>
    </row>
    <row r="204" spans="1:15" s="21" customFormat="1" ht="3" customHeight="1">
      <c r="A204" s="13"/>
      <c r="B204" s="369"/>
      <c r="C204" s="369"/>
      <c r="D204" s="14"/>
      <c r="E204" s="15"/>
      <c r="F204" s="22"/>
      <c r="G204" s="23"/>
      <c r="H204" s="18"/>
      <c r="I204" s="24"/>
      <c r="J204" s="20"/>
      <c r="K204" s="33"/>
      <c r="L204" s="33"/>
      <c r="M204" s="711"/>
      <c r="N204" s="662"/>
      <c r="O204" s="662"/>
    </row>
    <row r="205" spans="1:15" s="21" customFormat="1" ht="14.25" customHeight="1">
      <c r="A205" s="13"/>
      <c r="B205" s="369">
        <v>10</v>
      </c>
      <c r="C205" s="369"/>
      <c r="D205" s="14"/>
      <c r="E205" s="15"/>
      <c r="F205" s="389"/>
      <c r="G205" s="390" t="s">
        <v>1859</v>
      </c>
      <c r="H205" s="391"/>
      <c r="I205" s="392"/>
      <c r="J205" s="25"/>
      <c r="K205" s="26"/>
      <c r="L205" s="26"/>
      <c r="M205" s="711"/>
      <c r="N205" s="662"/>
      <c r="O205" s="662"/>
    </row>
    <row r="206" spans="1:15" s="21" customFormat="1" ht="14.25" customHeight="1">
      <c r="A206" s="13"/>
      <c r="B206" s="369"/>
      <c r="C206" s="369"/>
      <c r="D206" s="14">
        <v>1</v>
      </c>
      <c r="E206" s="15"/>
      <c r="F206" s="16"/>
      <c r="G206" s="17"/>
      <c r="H206" s="18" t="s">
        <v>1917</v>
      </c>
      <c r="I206" s="24"/>
      <c r="J206" s="25">
        <v>5125</v>
      </c>
      <c r="K206" s="26">
        <v>5248</v>
      </c>
      <c r="L206" s="26">
        <v>5296</v>
      </c>
      <c r="M206" s="711">
        <f t="shared" si="3"/>
        <v>100.91463414634146</v>
      </c>
      <c r="N206" s="662"/>
      <c r="O206" s="662"/>
    </row>
    <row r="207" spans="1:15" s="21" customFormat="1" ht="14.25" customHeight="1">
      <c r="A207" s="13"/>
      <c r="B207" s="369"/>
      <c r="C207" s="369"/>
      <c r="D207" s="14">
        <v>2</v>
      </c>
      <c r="E207" s="15"/>
      <c r="F207" s="16"/>
      <c r="G207" s="17"/>
      <c r="H207" s="18" t="s">
        <v>804</v>
      </c>
      <c r="I207" s="24"/>
      <c r="J207" s="25"/>
      <c r="K207" s="26">
        <v>120</v>
      </c>
      <c r="L207" s="26">
        <v>120</v>
      </c>
      <c r="M207" s="711">
        <f t="shared" si="3"/>
        <v>100</v>
      </c>
      <c r="N207" s="662"/>
      <c r="O207" s="662"/>
    </row>
    <row r="208" spans="1:15" s="21" customFormat="1" ht="14.25" customHeight="1">
      <c r="A208" s="13"/>
      <c r="B208" s="369"/>
      <c r="C208" s="369"/>
      <c r="D208" s="14">
        <v>8</v>
      </c>
      <c r="E208" s="15"/>
      <c r="F208" s="16"/>
      <c r="G208" s="17"/>
      <c r="H208" s="18" t="s">
        <v>976</v>
      </c>
      <c r="I208" s="24"/>
      <c r="J208" s="25"/>
      <c r="K208" s="26">
        <v>894</v>
      </c>
      <c r="L208" s="26">
        <v>894</v>
      </c>
      <c r="M208" s="711">
        <f t="shared" si="3"/>
        <v>100</v>
      </c>
      <c r="N208" s="662"/>
      <c r="O208" s="662"/>
    </row>
    <row r="209" spans="1:15" s="21" customFormat="1" ht="14.25" customHeight="1">
      <c r="A209" s="13"/>
      <c r="B209" s="369"/>
      <c r="C209" s="369"/>
      <c r="D209" s="14"/>
      <c r="E209" s="15"/>
      <c r="F209" s="388" t="s">
        <v>1853</v>
      </c>
      <c r="G209" s="387"/>
      <c r="H209" s="387"/>
      <c r="I209" s="384"/>
      <c r="J209" s="385">
        <f>SUM(J204:J208)</f>
        <v>5125</v>
      </c>
      <c r="K209" s="385">
        <f>SUM(K204:K208)</f>
        <v>6262</v>
      </c>
      <c r="L209" s="385">
        <f>SUM(L204:L208)</f>
        <v>6310</v>
      </c>
      <c r="M209" s="747">
        <f t="shared" si="3"/>
        <v>100.7665282657298</v>
      </c>
      <c r="N209" s="664"/>
      <c r="O209" s="664"/>
    </row>
    <row r="210" spans="1:15" s="21" customFormat="1" ht="12" customHeight="1">
      <c r="A210" s="13"/>
      <c r="B210" s="369"/>
      <c r="C210" s="369"/>
      <c r="D210" s="14"/>
      <c r="E210" s="15"/>
      <c r="F210" s="22"/>
      <c r="G210" s="23"/>
      <c r="H210" s="18"/>
      <c r="I210" s="24"/>
      <c r="J210" s="20"/>
      <c r="K210" s="33"/>
      <c r="L210" s="33"/>
      <c r="M210" s="711"/>
      <c r="N210" s="662"/>
      <c r="O210" s="662"/>
    </row>
    <row r="211" spans="1:15" s="21" customFormat="1" ht="12.75" customHeight="1">
      <c r="A211" s="13"/>
      <c r="B211" s="369">
        <v>11</v>
      </c>
      <c r="C211" s="369"/>
      <c r="D211" s="14"/>
      <c r="E211" s="15"/>
      <c r="F211" s="389"/>
      <c r="G211" s="390" t="s">
        <v>1812</v>
      </c>
      <c r="H211" s="391"/>
      <c r="I211" s="392"/>
      <c r="J211" s="25"/>
      <c r="K211" s="26"/>
      <c r="L211" s="26"/>
      <c r="M211" s="711"/>
      <c r="N211" s="662"/>
      <c r="O211" s="662"/>
    </row>
    <row r="212" spans="1:15" s="21" customFormat="1" ht="12.75" customHeight="1">
      <c r="A212" s="13"/>
      <c r="B212" s="369"/>
      <c r="C212" s="369"/>
      <c r="D212" s="14">
        <v>1</v>
      </c>
      <c r="E212" s="15"/>
      <c r="F212" s="16"/>
      <c r="G212" s="17"/>
      <c r="H212" s="18" t="s">
        <v>1917</v>
      </c>
      <c r="I212" s="24"/>
      <c r="J212" s="25">
        <v>4190</v>
      </c>
      <c r="K212" s="26">
        <v>5432</v>
      </c>
      <c r="L212" s="26">
        <v>5452</v>
      </c>
      <c r="M212" s="711">
        <f t="shared" si="3"/>
        <v>100.3681885125184</v>
      </c>
      <c r="N212" s="662"/>
      <c r="O212" s="662"/>
    </row>
    <row r="213" spans="1:15" s="21" customFormat="1" ht="12.75" customHeight="1">
      <c r="A213" s="13"/>
      <c r="B213" s="369"/>
      <c r="C213" s="369"/>
      <c r="D213" s="14">
        <v>8</v>
      </c>
      <c r="E213" s="15"/>
      <c r="F213" s="16"/>
      <c r="G213" s="17"/>
      <c r="H213" s="18" t="s">
        <v>976</v>
      </c>
      <c r="I213" s="24"/>
      <c r="J213" s="25"/>
      <c r="K213" s="26">
        <v>1000</v>
      </c>
      <c r="L213" s="26">
        <v>1000</v>
      </c>
      <c r="M213" s="711">
        <f t="shared" si="3"/>
        <v>100</v>
      </c>
      <c r="N213" s="662"/>
      <c r="O213" s="662"/>
    </row>
    <row r="214" spans="1:15" s="21" customFormat="1" ht="12.75" customHeight="1">
      <c r="A214" s="13"/>
      <c r="B214" s="369"/>
      <c r="C214" s="369"/>
      <c r="D214" s="14"/>
      <c r="E214" s="15"/>
      <c r="F214" s="388" t="s">
        <v>1853</v>
      </c>
      <c r="G214" s="387"/>
      <c r="H214" s="387"/>
      <c r="I214" s="384"/>
      <c r="J214" s="385">
        <f>SUM(J210:J213)</f>
        <v>4190</v>
      </c>
      <c r="K214" s="385">
        <f>SUM(K210:K213)</f>
        <v>6432</v>
      </c>
      <c r="L214" s="385">
        <f>SUM(L210:L213)</f>
        <v>6452</v>
      </c>
      <c r="M214" s="747">
        <f t="shared" si="3"/>
        <v>100.31094527363184</v>
      </c>
      <c r="N214" s="664"/>
      <c r="O214" s="664"/>
    </row>
    <row r="215" spans="1:15" s="21" customFormat="1" ht="3" customHeight="1">
      <c r="A215" s="13"/>
      <c r="B215" s="369"/>
      <c r="C215" s="369"/>
      <c r="D215" s="14"/>
      <c r="E215" s="15"/>
      <c r="F215" s="16"/>
      <c r="G215" s="17"/>
      <c r="H215" s="18"/>
      <c r="I215" s="45"/>
      <c r="J215" s="46"/>
      <c r="K215" s="47"/>
      <c r="L215" s="47"/>
      <c r="M215" s="711"/>
      <c r="N215" s="662"/>
      <c r="O215" s="662"/>
    </row>
    <row r="216" spans="1:15" s="21" customFormat="1" ht="14.25" customHeight="1">
      <c r="A216" s="13"/>
      <c r="B216" s="369">
        <v>12</v>
      </c>
      <c r="C216" s="369"/>
      <c r="D216" s="14"/>
      <c r="E216" s="15"/>
      <c r="F216" s="389"/>
      <c r="G216" s="390" t="s">
        <v>1860</v>
      </c>
      <c r="H216" s="391"/>
      <c r="I216" s="392"/>
      <c r="J216" s="25"/>
      <c r="K216" s="26"/>
      <c r="L216" s="26"/>
      <c r="M216" s="711"/>
      <c r="N216" s="662"/>
      <c r="O216" s="662"/>
    </row>
    <row r="217" spans="1:15" s="21" customFormat="1" ht="14.25" customHeight="1">
      <c r="A217" s="13"/>
      <c r="B217" s="369"/>
      <c r="C217" s="369"/>
      <c r="D217" s="14">
        <v>1</v>
      </c>
      <c r="E217" s="15"/>
      <c r="F217" s="16"/>
      <c r="G217" s="17"/>
      <c r="H217" s="18" t="s">
        <v>1917</v>
      </c>
      <c r="I217" s="24"/>
      <c r="J217" s="25">
        <v>10202</v>
      </c>
      <c r="K217" s="26">
        <v>10685</v>
      </c>
      <c r="L217" s="26">
        <v>10690</v>
      </c>
      <c r="M217" s="711">
        <f t="shared" si="3"/>
        <v>100.04679457182968</v>
      </c>
      <c r="N217" s="662"/>
      <c r="O217" s="662"/>
    </row>
    <row r="218" spans="1:15" s="21" customFormat="1" ht="14.25" customHeight="1">
      <c r="A218" s="13"/>
      <c r="B218" s="369"/>
      <c r="C218" s="369"/>
      <c r="D218" s="14">
        <v>2</v>
      </c>
      <c r="E218" s="15"/>
      <c r="F218" s="16"/>
      <c r="G218" s="17"/>
      <c r="H218" s="18" t="s">
        <v>804</v>
      </c>
      <c r="I218" s="24"/>
      <c r="J218" s="25"/>
      <c r="K218" s="26">
        <v>90</v>
      </c>
      <c r="L218" s="26">
        <v>90</v>
      </c>
      <c r="M218" s="711">
        <f t="shared" si="3"/>
        <v>100</v>
      </c>
      <c r="N218" s="662"/>
      <c r="O218" s="662"/>
    </row>
    <row r="219" spans="1:15" s="21" customFormat="1" ht="14.25" customHeight="1">
      <c r="A219" s="13"/>
      <c r="B219" s="369"/>
      <c r="C219" s="369"/>
      <c r="D219" s="14">
        <v>8</v>
      </c>
      <c r="E219" s="15"/>
      <c r="F219" s="16"/>
      <c r="G219" s="17"/>
      <c r="H219" s="18" t="s">
        <v>976</v>
      </c>
      <c r="I219" s="24"/>
      <c r="J219" s="25"/>
      <c r="K219" s="26">
        <v>1977</v>
      </c>
      <c r="L219" s="26">
        <v>1977</v>
      </c>
      <c r="M219" s="711">
        <f t="shared" si="3"/>
        <v>100</v>
      </c>
      <c r="N219" s="662"/>
      <c r="O219" s="662"/>
    </row>
    <row r="220" spans="1:15" s="21" customFormat="1" ht="14.25" customHeight="1">
      <c r="A220" s="13"/>
      <c r="B220" s="369"/>
      <c r="C220" s="369"/>
      <c r="D220" s="14"/>
      <c r="E220" s="15"/>
      <c r="F220" s="388" t="s">
        <v>1853</v>
      </c>
      <c r="G220" s="387"/>
      <c r="H220" s="387"/>
      <c r="I220" s="384"/>
      <c r="J220" s="385">
        <f>SUM(J215:J219)</f>
        <v>10202</v>
      </c>
      <c r="K220" s="385">
        <f>SUM(K215:K219)</f>
        <v>12752</v>
      </c>
      <c r="L220" s="385">
        <f>SUM(L215:L219)</f>
        <v>12757</v>
      </c>
      <c r="M220" s="747">
        <f t="shared" si="3"/>
        <v>100.03920953575908</v>
      </c>
      <c r="N220" s="664"/>
      <c r="O220" s="664"/>
    </row>
    <row r="221" spans="1:15" s="21" customFormat="1" ht="5.25" customHeight="1">
      <c r="A221" s="13"/>
      <c r="B221" s="369"/>
      <c r="C221" s="369"/>
      <c r="D221" s="14"/>
      <c r="E221" s="15"/>
      <c r="F221" s="16"/>
      <c r="G221" s="17"/>
      <c r="H221" s="18"/>
      <c r="I221" s="45"/>
      <c r="J221" s="46"/>
      <c r="K221" s="46"/>
      <c r="L221" s="46"/>
      <c r="M221" s="711"/>
      <c r="N221" s="662"/>
      <c r="O221" s="662"/>
    </row>
    <row r="222" spans="1:15" s="21" customFormat="1" ht="14.25" customHeight="1">
      <c r="A222" s="13"/>
      <c r="B222" s="369">
        <v>13</v>
      </c>
      <c r="C222" s="369"/>
      <c r="D222" s="14"/>
      <c r="E222" s="15"/>
      <c r="F222" s="389"/>
      <c r="G222" s="390" t="s">
        <v>1861</v>
      </c>
      <c r="H222" s="391"/>
      <c r="I222" s="392"/>
      <c r="J222" s="25"/>
      <c r="K222" s="26"/>
      <c r="L222" s="26"/>
      <c r="M222" s="711"/>
      <c r="N222" s="662"/>
      <c r="O222" s="662"/>
    </row>
    <row r="223" spans="1:15" s="21" customFormat="1" ht="14.25" customHeight="1">
      <c r="A223" s="13"/>
      <c r="B223" s="369"/>
      <c r="C223" s="369"/>
      <c r="D223" s="14">
        <v>1</v>
      </c>
      <c r="E223" s="15"/>
      <c r="F223" s="16"/>
      <c r="G223" s="17"/>
      <c r="H223" s="18" t="s">
        <v>1917</v>
      </c>
      <c r="I223" s="24"/>
      <c r="J223" s="25">
        <v>3164</v>
      </c>
      <c r="K223" s="26">
        <v>3251</v>
      </c>
      <c r="L223" s="26">
        <v>3219</v>
      </c>
      <c r="M223" s="711">
        <f t="shared" si="3"/>
        <v>99.01568748077516</v>
      </c>
      <c r="N223" s="662"/>
      <c r="O223" s="662"/>
    </row>
    <row r="224" spans="1:15" s="21" customFormat="1" ht="14.25" customHeight="1">
      <c r="A224" s="13"/>
      <c r="B224" s="369"/>
      <c r="C224" s="369"/>
      <c r="D224" s="14">
        <v>2</v>
      </c>
      <c r="E224" s="15"/>
      <c r="F224" s="16"/>
      <c r="G224" s="17"/>
      <c r="H224" s="18" t="s">
        <v>804</v>
      </c>
      <c r="I224" s="24"/>
      <c r="J224" s="25"/>
      <c r="K224" s="26">
        <v>100</v>
      </c>
      <c r="L224" s="26">
        <v>100</v>
      </c>
      <c r="M224" s="711">
        <f t="shared" si="3"/>
        <v>100</v>
      </c>
      <c r="N224" s="662"/>
      <c r="O224" s="662"/>
    </row>
    <row r="225" spans="1:15" s="21" customFormat="1" ht="14.25" customHeight="1">
      <c r="A225" s="13"/>
      <c r="B225" s="369"/>
      <c r="C225" s="369"/>
      <c r="D225" s="14">
        <v>8</v>
      </c>
      <c r="E225" s="15"/>
      <c r="F225" s="16"/>
      <c r="G225" s="17"/>
      <c r="H225" s="18" t="s">
        <v>976</v>
      </c>
      <c r="I225" s="24"/>
      <c r="J225" s="25"/>
      <c r="K225" s="26">
        <v>146</v>
      </c>
      <c r="L225" s="26">
        <v>146</v>
      </c>
      <c r="M225" s="711">
        <f t="shared" si="3"/>
        <v>100</v>
      </c>
      <c r="N225" s="662"/>
      <c r="O225" s="662"/>
    </row>
    <row r="226" spans="1:15" s="21" customFormat="1" ht="14.25" customHeight="1">
      <c r="A226" s="13"/>
      <c r="B226" s="369"/>
      <c r="C226" s="369"/>
      <c r="D226" s="14"/>
      <c r="E226" s="15"/>
      <c r="F226" s="388" t="s">
        <v>1853</v>
      </c>
      <c r="G226" s="387"/>
      <c r="H226" s="387"/>
      <c r="I226" s="384"/>
      <c r="J226" s="385">
        <f>SUM(J223:J225)</f>
        <v>3164</v>
      </c>
      <c r="K226" s="385">
        <f>SUM(K223:K225)</f>
        <v>3497</v>
      </c>
      <c r="L226" s="385">
        <f>SUM(L223:L225)</f>
        <v>3465</v>
      </c>
      <c r="M226" s="747">
        <f t="shared" si="3"/>
        <v>99.08492993994852</v>
      </c>
      <c r="N226" s="664"/>
      <c r="O226" s="664"/>
    </row>
    <row r="227" spans="1:15" s="21" customFormat="1" ht="5.25" customHeight="1">
      <c r="A227" s="13"/>
      <c r="B227" s="369"/>
      <c r="C227" s="369"/>
      <c r="D227" s="14"/>
      <c r="E227" s="15"/>
      <c r="F227" s="22"/>
      <c r="G227" s="23"/>
      <c r="H227" s="18"/>
      <c r="I227" s="24"/>
      <c r="J227" s="20"/>
      <c r="K227" s="33"/>
      <c r="L227" s="33"/>
      <c r="M227" s="711"/>
      <c r="N227" s="662"/>
      <c r="O227" s="662"/>
    </row>
    <row r="228" spans="1:15" s="21" customFormat="1" ht="15.75" customHeight="1">
      <c r="A228" s="13"/>
      <c r="B228" s="369">
        <v>14</v>
      </c>
      <c r="C228" s="369"/>
      <c r="D228" s="14"/>
      <c r="E228" s="15"/>
      <c r="F228" s="389"/>
      <c r="G228" s="390" t="s">
        <v>1884</v>
      </c>
      <c r="H228" s="391"/>
      <c r="I228" s="392"/>
      <c r="J228" s="25"/>
      <c r="K228" s="26"/>
      <c r="L228" s="26"/>
      <c r="M228" s="711"/>
      <c r="N228" s="662"/>
      <c r="O228" s="662"/>
    </row>
    <row r="229" spans="1:15" s="21" customFormat="1" ht="15.75" customHeight="1">
      <c r="A229" s="13"/>
      <c r="B229" s="369"/>
      <c r="C229" s="369"/>
      <c r="D229" s="14">
        <v>1</v>
      </c>
      <c r="E229" s="15"/>
      <c r="F229" s="16"/>
      <c r="G229" s="17"/>
      <c r="H229" s="18" t="s">
        <v>1917</v>
      </c>
      <c r="I229" s="24"/>
      <c r="J229" s="25">
        <v>4209</v>
      </c>
      <c r="K229" s="26">
        <v>4923</v>
      </c>
      <c r="L229" s="26">
        <v>4934</v>
      </c>
      <c r="M229" s="711">
        <f t="shared" si="3"/>
        <v>100.22344099126548</v>
      </c>
      <c r="N229" s="662"/>
      <c r="O229" s="662"/>
    </row>
    <row r="230" spans="1:15" s="21" customFormat="1" ht="15.75" customHeight="1">
      <c r="A230" s="13"/>
      <c r="B230" s="369"/>
      <c r="C230" s="369"/>
      <c r="D230" s="14">
        <v>2</v>
      </c>
      <c r="E230" s="15"/>
      <c r="F230" s="16"/>
      <c r="G230" s="17"/>
      <c r="H230" s="18" t="s">
        <v>804</v>
      </c>
      <c r="I230" s="24"/>
      <c r="J230" s="25"/>
      <c r="K230" s="26">
        <v>90</v>
      </c>
      <c r="L230" s="26">
        <v>90</v>
      </c>
      <c r="M230" s="711">
        <f t="shared" si="3"/>
        <v>100</v>
      </c>
      <c r="N230" s="662"/>
      <c r="O230" s="662"/>
    </row>
    <row r="231" spans="1:15" s="21" customFormat="1" ht="15.75" customHeight="1">
      <c r="A231" s="13"/>
      <c r="B231" s="369"/>
      <c r="C231" s="369"/>
      <c r="D231" s="14">
        <v>8</v>
      </c>
      <c r="E231" s="15"/>
      <c r="F231" s="16"/>
      <c r="G231" s="17"/>
      <c r="H231" s="18" t="s">
        <v>976</v>
      </c>
      <c r="I231" s="24"/>
      <c r="J231" s="25"/>
      <c r="K231" s="26">
        <v>1043</v>
      </c>
      <c r="L231" s="26">
        <v>1043</v>
      </c>
      <c r="M231" s="711">
        <f t="shared" si="3"/>
        <v>100</v>
      </c>
      <c r="N231" s="662"/>
      <c r="O231" s="662"/>
    </row>
    <row r="232" spans="1:15" s="21" customFormat="1" ht="20.25" customHeight="1">
      <c r="A232" s="13"/>
      <c r="B232" s="369"/>
      <c r="C232" s="369"/>
      <c r="D232" s="14"/>
      <c r="E232" s="15"/>
      <c r="F232" s="388" t="s">
        <v>1853</v>
      </c>
      <c r="G232" s="387"/>
      <c r="H232" s="387"/>
      <c r="I232" s="384"/>
      <c r="J232" s="385">
        <f>SUM(J227:J231)</f>
        <v>4209</v>
      </c>
      <c r="K232" s="385">
        <f>SUM(K227:K231)</f>
        <v>6056</v>
      </c>
      <c r="L232" s="385">
        <f>SUM(L227:L231)</f>
        <v>6067</v>
      </c>
      <c r="M232" s="747">
        <f t="shared" si="3"/>
        <v>100.18163804491414</v>
      </c>
      <c r="N232" s="664"/>
      <c r="O232" s="664"/>
    </row>
    <row r="233" spans="1:15" s="21" customFormat="1" ht="7.5" customHeight="1">
      <c r="A233" s="13"/>
      <c r="B233" s="369"/>
      <c r="C233" s="369"/>
      <c r="D233" s="14"/>
      <c r="E233" s="15"/>
      <c r="F233" s="22"/>
      <c r="G233" s="23"/>
      <c r="H233" s="18"/>
      <c r="I233" s="24"/>
      <c r="J233" s="20"/>
      <c r="K233" s="33"/>
      <c r="L233" s="33"/>
      <c r="M233" s="711"/>
      <c r="N233" s="662"/>
      <c r="O233" s="662"/>
    </row>
    <row r="234" spans="1:15" s="21" customFormat="1" ht="15.75" customHeight="1">
      <c r="A234" s="13"/>
      <c r="B234" s="369">
        <v>15</v>
      </c>
      <c r="C234" s="369"/>
      <c r="D234" s="14"/>
      <c r="E234" s="15"/>
      <c r="F234" s="389"/>
      <c r="G234" s="390" t="s">
        <v>1790</v>
      </c>
      <c r="H234" s="391"/>
      <c r="I234" s="392"/>
      <c r="J234" s="25"/>
      <c r="K234" s="26"/>
      <c r="L234" s="26"/>
      <c r="M234" s="711"/>
      <c r="N234" s="662"/>
      <c r="O234" s="662"/>
    </row>
    <row r="235" spans="1:15" s="21" customFormat="1" ht="15.75" customHeight="1">
      <c r="A235" s="13"/>
      <c r="B235" s="369"/>
      <c r="C235" s="369"/>
      <c r="D235" s="14">
        <v>1</v>
      </c>
      <c r="E235" s="15"/>
      <c r="F235" s="16"/>
      <c r="G235" s="17"/>
      <c r="H235" s="18" t="s">
        <v>1917</v>
      </c>
      <c r="I235" s="24"/>
      <c r="J235" s="25">
        <v>11109</v>
      </c>
      <c r="K235" s="26">
        <v>12954</v>
      </c>
      <c r="L235" s="26">
        <v>12983</v>
      </c>
      <c r="M235" s="711">
        <f t="shared" si="3"/>
        <v>100.22386907518911</v>
      </c>
      <c r="N235" s="662"/>
      <c r="O235" s="662"/>
    </row>
    <row r="236" spans="1:15" s="21" customFormat="1" ht="15.75" customHeight="1">
      <c r="A236" s="13"/>
      <c r="B236" s="369"/>
      <c r="C236" s="369"/>
      <c r="D236" s="14">
        <v>2</v>
      </c>
      <c r="E236" s="15"/>
      <c r="F236" s="16"/>
      <c r="G236" s="17"/>
      <c r="H236" s="18" t="s">
        <v>804</v>
      </c>
      <c r="I236" s="24"/>
      <c r="J236" s="25"/>
      <c r="K236" s="26">
        <v>80</v>
      </c>
      <c r="L236" s="26">
        <v>80</v>
      </c>
      <c r="M236" s="711">
        <f t="shared" si="3"/>
        <v>100</v>
      </c>
      <c r="N236" s="662"/>
      <c r="O236" s="662"/>
    </row>
    <row r="237" spans="1:15" s="21" customFormat="1" ht="15.75" customHeight="1">
      <c r="A237" s="13"/>
      <c r="B237" s="369"/>
      <c r="C237" s="369"/>
      <c r="D237" s="14">
        <v>8</v>
      </c>
      <c r="E237" s="15"/>
      <c r="F237" s="16"/>
      <c r="G237" s="17"/>
      <c r="H237" s="18" t="s">
        <v>976</v>
      </c>
      <c r="I237" s="24"/>
      <c r="J237" s="25"/>
      <c r="K237" s="26">
        <v>4112</v>
      </c>
      <c r="L237" s="26">
        <v>4112</v>
      </c>
      <c r="M237" s="711">
        <f t="shared" si="3"/>
        <v>100</v>
      </c>
      <c r="N237" s="662"/>
      <c r="O237" s="662"/>
    </row>
    <row r="238" spans="1:15" s="21" customFormat="1" ht="18" customHeight="1">
      <c r="A238" s="13"/>
      <c r="B238" s="369"/>
      <c r="C238" s="369"/>
      <c r="D238" s="14"/>
      <c r="E238" s="15"/>
      <c r="F238" s="388" t="s">
        <v>1853</v>
      </c>
      <c r="G238" s="387"/>
      <c r="H238" s="387"/>
      <c r="I238" s="384"/>
      <c r="J238" s="385">
        <f>SUM(J233:J237)</f>
        <v>11109</v>
      </c>
      <c r="K238" s="385">
        <f>SUM(K233:K237)</f>
        <v>17146</v>
      </c>
      <c r="L238" s="385">
        <f>SUM(L233:L237)</f>
        <v>17175</v>
      </c>
      <c r="M238" s="747">
        <f t="shared" si="3"/>
        <v>100.16913565846262</v>
      </c>
      <c r="N238" s="664"/>
      <c r="O238" s="664"/>
    </row>
    <row r="239" spans="1:15" s="21" customFormat="1" ht="6.75" customHeight="1">
      <c r="A239" s="13"/>
      <c r="B239" s="369"/>
      <c r="C239" s="369"/>
      <c r="D239" s="14"/>
      <c r="E239" s="15"/>
      <c r="F239" s="22"/>
      <c r="G239" s="23"/>
      <c r="H239" s="18"/>
      <c r="I239" s="24"/>
      <c r="J239" s="20"/>
      <c r="K239" s="33"/>
      <c r="L239" s="33"/>
      <c r="M239" s="711"/>
      <c r="N239" s="662"/>
      <c r="O239" s="662"/>
    </row>
    <row r="240" spans="1:15" s="21" customFormat="1" ht="15.75" customHeight="1">
      <c r="A240" s="13"/>
      <c r="B240" s="369">
        <v>16</v>
      </c>
      <c r="C240" s="369"/>
      <c r="D240" s="14"/>
      <c r="E240" s="15"/>
      <c r="F240" s="389"/>
      <c r="G240" s="390" t="s">
        <v>798</v>
      </c>
      <c r="H240" s="391"/>
      <c r="I240" s="392"/>
      <c r="J240" s="25"/>
      <c r="K240" s="26"/>
      <c r="L240" s="26"/>
      <c r="M240" s="711"/>
      <c r="N240" s="662"/>
      <c r="O240" s="662"/>
    </row>
    <row r="241" spans="1:15" s="21" customFormat="1" ht="15.75" customHeight="1">
      <c r="A241" s="13"/>
      <c r="B241" s="369"/>
      <c r="C241" s="369"/>
      <c r="D241" s="14">
        <v>1</v>
      </c>
      <c r="E241" s="15"/>
      <c r="F241" s="16"/>
      <c r="G241" s="17"/>
      <c r="H241" s="18" t="s">
        <v>1917</v>
      </c>
      <c r="I241" s="24"/>
      <c r="J241" s="25">
        <v>4141</v>
      </c>
      <c r="K241" s="26">
        <v>4583</v>
      </c>
      <c r="L241" s="26">
        <v>4583</v>
      </c>
      <c r="M241" s="711">
        <f t="shared" si="3"/>
        <v>100</v>
      </c>
      <c r="N241" s="662"/>
      <c r="O241" s="662"/>
    </row>
    <row r="242" spans="1:15" s="21" customFormat="1" ht="15.75" customHeight="1">
      <c r="A242" s="13"/>
      <c r="B242" s="369"/>
      <c r="C242" s="369"/>
      <c r="D242" s="14">
        <v>2</v>
      </c>
      <c r="E242" s="15"/>
      <c r="F242" s="16"/>
      <c r="G242" s="17"/>
      <c r="H242" s="18" t="s">
        <v>804</v>
      </c>
      <c r="I242" s="24"/>
      <c r="J242" s="25"/>
      <c r="K242" s="26">
        <v>80</v>
      </c>
      <c r="L242" s="26">
        <v>80</v>
      </c>
      <c r="M242" s="711">
        <f t="shared" si="3"/>
        <v>100</v>
      </c>
      <c r="N242" s="662"/>
      <c r="O242" s="662"/>
    </row>
    <row r="243" spans="1:15" s="21" customFormat="1" ht="15.75" customHeight="1">
      <c r="A243" s="13"/>
      <c r="B243" s="369"/>
      <c r="C243" s="369"/>
      <c r="D243" s="14">
        <v>8</v>
      </c>
      <c r="E243" s="15"/>
      <c r="F243" s="16"/>
      <c r="G243" s="17"/>
      <c r="H243" s="18" t="s">
        <v>976</v>
      </c>
      <c r="I243" s="24"/>
      <c r="J243" s="25"/>
      <c r="K243" s="26">
        <v>658</v>
      </c>
      <c r="L243" s="26">
        <v>658</v>
      </c>
      <c r="M243" s="711">
        <f t="shared" si="3"/>
        <v>100</v>
      </c>
      <c r="N243" s="662"/>
      <c r="O243" s="662"/>
    </row>
    <row r="244" spans="1:15" s="21" customFormat="1" ht="18" customHeight="1">
      <c r="A244" s="13"/>
      <c r="B244" s="369"/>
      <c r="C244" s="369"/>
      <c r="D244" s="14"/>
      <c r="E244" s="15"/>
      <c r="F244" s="388" t="s">
        <v>1853</v>
      </c>
      <c r="G244" s="387"/>
      <c r="H244" s="387"/>
      <c r="I244" s="384"/>
      <c r="J244" s="385">
        <f>SUM(J239:J243)</f>
        <v>4141</v>
      </c>
      <c r="K244" s="385">
        <f>SUM(K239:K243)</f>
        <v>5321</v>
      </c>
      <c r="L244" s="385">
        <f>SUM(L239:L243)</f>
        <v>5321</v>
      </c>
      <c r="M244" s="747">
        <f t="shared" si="3"/>
        <v>100</v>
      </c>
      <c r="N244" s="664"/>
      <c r="O244" s="664"/>
    </row>
    <row r="245" spans="1:15" s="21" customFormat="1" ht="9" customHeight="1">
      <c r="A245" s="13"/>
      <c r="B245" s="369"/>
      <c r="C245" s="369"/>
      <c r="D245" s="14"/>
      <c r="E245" s="15"/>
      <c r="F245" s="48"/>
      <c r="G245" s="49"/>
      <c r="H245" s="50"/>
      <c r="I245" s="51"/>
      <c r="J245" s="46"/>
      <c r="K245" s="46"/>
      <c r="L245" s="46"/>
      <c r="M245" s="711"/>
      <c r="N245" s="662"/>
      <c r="O245" s="662"/>
    </row>
    <row r="246" spans="1:15" s="21" customFormat="1" ht="15" customHeight="1">
      <c r="A246" s="13"/>
      <c r="B246" s="369">
        <v>17</v>
      </c>
      <c r="C246" s="369"/>
      <c r="D246" s="14"/>
      <c r="E246" s="15"/>
      <c r="F246" s="389"/>
      <c r="G246" s="390" t="s">
        <v>1862</v>
      </c>
      <c r="H246" s="391"/>
      <c r="I246" s="392"/>
      <c r="J246" s="25"/>
      <c r="K246" s="26"/>
      <c r="L246" s="26"/>
      <c r="M246" s="711"/>
      <c r="N246" s="662"/>
      <c r="O246" s="662"/>
    </row>
    <row r="247" spans="1:15" s="21" customFormat="1" ht="18.75" customHeight="1">
      <c r="A247" s="13"/>
      <c r="B247" s="369"/>
      <c r="C247" s="369"/>
      <c r="D247" s="14">
        <v>1</v>
      </c>
      <c r="E247" s="15"/>
      <c r="F247" s="16"/>
      <c r="G247" s="17"/>
      <c r="H247" s="18" t="s">
        <v>1917</v>
      </c>
      <c r="I247" s="24"/>
      <c r="J247" s="25">
        <v>2956</v>
      </c>
      <c r="K247" s="26">
        <v>3539</v>
      </c>
      <c r="L247" s="26">
        <v>3539</v>
      </c>
      <c r="M247" s="711">
        <f t="shared" si="3"/>
        <v>100</v>
      </c>
      <c r="N247" s="662"/>
      <c r="O247" s="662"/>
    </row>
    <row r="248" spans="1:15" s="21" customFormat="1" ht="15" customHeight="1">
      <c r="A248" s="13"/>
      <c r="B248" s="369"/>
      <c r="C248" s="369"/>
      <c r="D248" s="14">
        <v>2</v>
      </c>
      <c r="E248" s="15"/>
      <c r="F248" s="16"/>
      <c r="G248" s="17"/>
      <c r="H248" s="18" t="s">
        <v>804</v>
      </c>
      <c r="I248" s="24"/>
      <c r="J248" s="25"/>
      <c r="K248" s="26">
        <v>120</v>
      </c>
      <c r="L248" s="26">
        <v>120</v>
      </c>
      <c r="M248" s="711">
        <f t="shared" si="3"/>
        <v>100</v>
      </c>
      <c r="N248" s="662"/>
      <c r="O248" s="662"/>
    </row>
    <row r="249" spans="1:15" s="21" customFormat="1" ht="17.25" customHeight="1">
      <c r="A249" s="13"/>
      <c r="B249" s="369"/>
      <c r="C249" s="369"/>
      <c r="D249" s="14">
        <v>8</v>
      </c>
      <c r="E249" s="15"/>
      <c r="F249" s="16"/>
      <c r="G249" s="17"/>
      <c r="H249" s="18" t="s">
        <v>976</v>
      </c>
      <c r="I249" s="24"/>
      <c r="J249" s="25"/>
      <c r="K249" s="26">
        <v>254</v>
      </c>
      <c r="L249" s="26">
        <v>254</v>
      </c>
      <c r="M249" s="711">
        <f t="shared" si="3"/>
        <v>100</v>
      </c>
      <c r="N249" s="662"/>
      <c r="O249" s="662"/>
    </row>
    <row r="250" spans="1:15" s="21" customFormat="1" ht="18.75" customHeight="1">
      <c r="A250" s="13"/>
      <c r="B250" s="369"/>
      <c r="C250" s="369"/>
      <c r="D250" s="14"/>
      <c r="E250" s="15"/>
      <c r="F250" s="388" t="s">
        <v>1853</v>
      </c>
      <c r="G250" s="387"/>
      <c r="H250" s="387"/>
      <c r="I250" s="384"/>
      <c r="J250" s="385">
        <f>SUM(J245:J249)</f>
        <v>2956</v>
      </c>
      <c r="K250" s="385">
        <f>SUM(K245:K249)</f>
        <v>3913</v>
      </c>
      <c r="L250" s="385">
        <f>SUM(L245:L249)</f>
        <v>3913</v>
      </c>
      <c r="M250" s="747">
        <f t="shared" si="3"/>
        <v>100</v>
      </c>
      <c r="N250" s="664"/>
      <c r="O250" s="664"/>
    </row>
    <row r="251" spans="1:15" s="21" customFormat="1" ht="6.75" customHeight="1">
      <c r="A251" s="13"/>
      <c r="B251" s="369"/>
      <c r="C251" s="369"/>
      <c r="D251" s="14"/>
      <c r="E251" s="15"/>
      <c r="F251" s="22"/>
      <c r="G251" s="23"/>
      <c r="H251" s="18"/>
      <c r="I251" s="24"/>
      <c r="J251" s="20"/>
      <c r="K251" s="33"/>
      <c r="L251" s="33"/>
      <c r="M251" s="711"/>
      <c r="N251" s="662"/>
      <c r="O251" s="662"/>
    </row>
    <row r="252" spans="1:15" s="21" customFormat="1" ht="15.75" customHeight="1">
      <c r="A252" s="13"/>
      <c r="B252" s="369">
        <v>18</v>
      </c>
      <c r="C252" s="369"/>
      <c r="D252" s="14"/>
      <c r="E252" s="15"/>
      <c r="F252" s="389"/>
      <c r="G252" s="390" t="s">
        <v>1993</v>
      </c>
      <c r="H252" s="391"/>
      <c r="I252" s="392"/>
      <c r="J252" s="25"/>
      <c r="K252" s="26"/>
      <c r="L252" s="26"/>
      <c r="M252" s="711"/>
      <c r="N252" s="662"/>
      <c r="O252" s="662"/>
    </row>
    <row r="253" spans="1:15" s="21" customFormat="1" ht="15.75" customHeight="1">
      <c r="A253" s="13"/>
      <c r="B253" s="369"/>
      <c r="C253" s="369"/>
      <c r="D253" s="14">
        <v>2</v>
      </c>
      <c r="E253" s="15"/>
      <c r="F253" s="389"/>
      <c r="G253" s="390"/>
      <c r="H253" s="18" t="s">
        <v>804</v>
      </c>
      <c r="I253" s="392"/>
      <c r="J253" s="25"/>
      <c r="K253" s="26">
        <v>90</v>
      </c>
      <c r="L253" s="26">
        <v>90</v>
      </c>
      <c r="M253" s="711">
        <f t="shared" si="3"/>
        <v>100</v>
      </c>
      <c r="N253" s="662"/>
      <c r="O253" s="662"/>
    </row>
    <row r="254" spans="1:15" s="21" customFormat="1" ht="15.75" customHeight="1">
      <c r="A254" s="13"/>
      <c r="B254" s="369"/>
      <c r="C254" s="369"/>
      <c r="D254" s="14">
        <v>3</v>
      </c>
      <c r="E254" s="15"/>
      <c r="F254" s="16"/>
      <c r="G254" s="17"/>
      <c r="H254" s="18" t="s">
        <v>900</v>
      </c>
      <c r="I254" s="24"/>
      <c r="J254" s="25"/>
      <c r="K254" s="26">
        <v>1196</v>
      </c>
      <c r="L254" s="26">
        <v>1196</v>
      </c>
      <c r="M254" s="711">
        <f t="shared" si="3"/>
        <v>100</v>
      </c>
      <c r="N254" s="662"/>
      <c r="O254" s="662"/>
    </row>
    <row r="255" spans="1:15" s="21" customFormat="1" ht="13.5" customHeight="1">
      <c r="A255" s="13"/>
      <c r="B255" s="369"/>
      <c r="C255" s="369"/>
      <c r="D255" s="14">
        <v>8</v>
      </c>
      <c r="E255" s="15"/>
      <c r="F255" s="16"/>
      <c r="G255" s="17"/>
      <c r="H255" s="18" t="s">
        <v>976</v>
      </c>
      <c r="I255" s="24"/>
      <c r="J255" s="25"/>
      <c r="K255" s="26">
        <v>4230</v>
      </c>
      <c r="L255" s="26">
        <v>4230</v>
      </c>
      <c r="M255" s="711">
        <f t="shared" si="3"/>
        <v>100</v>
      </c>
      <c r="N255" s="662"/>
      <c r="O255" s="662"/>
    </row>
    <row r="256" spans="1:15" s="21" customFormat="1" ht="18" customHeight="1">
      <c r="A256" s="13"/>
      <c r="B256" s="369"/>
      <c r="C256" s="369"/>
      <c r="D256" s="14"/>
      <c r="E256" s="15"/>
      <c r="F256" s="388" t="s">
        <v>1853</v>
      </c>
      <c r="G256" s="387"/>
      <c r="H256" s="387"/>
      <c r="I256" s="384"/>
      <c r="J256" s="385">
        <f>SUM(J251:J255)</f>
        <v>0</v>
      </c>
      <c r="K256" s="385">
        <f>SUM(K251:K255)</f>
        <v>5516</v>
      </c>
      <c r="L256" s="385">
        <f>SUM(L251:L255)</f>
        <v>5516</v>
      </c>
      <c r="M256" s="747">
        <f t="shared" si="3"/>
        <v>100</v>
      </c>
      <c r="N256" s="664"/>
      <c r="O256" s="664"/>
    </row>
    <row r="257" spans="1:15" s="21" customFormat="1" ht="7.5" customHeight="1">
      <c r="A257" s="13"/>
      <c r="B257" s="369"/>
      <c r="C257" s="369"/>
      <c r="D257" s="14"/>
      <c r="E257" s="15"/>
      <c r="F257" s="48"/>
      <c r="G257" s="49"/>
      <c r="H257" s="50"/>
      <c r="I257" s="51"/>
      <c r="J257" s="46"/>
      <c r="K257" s="46"/>
      <c r="L257" s="46"/>
      <c r="M257" s="711"/>
      <c r="N257" s="662"/>
      <c r="O257" s="662"/>
    </row>
    <row r="258" spans="1:15" s="21" customFormat="1" ht="15.75" customHeight="1">
      <c r="A258" s="13"/>
      <c r="B258" s="369">
        <v>19</v>
      </c>
      <c r="C258" s="369"/>
      <c r="D258" s="14"/>
      <c r="E258" s="15"/>
      <c r="F258" s="393"/>
      <c r="G258" s="390" t="s">
        <v>1994</v>
      </c>
      <c r="H258" s="394"/>
      <c r="I258" s="395"/>
      <c r="J258" s="46"/>
      <c r="K258" s="46"/>
      <c r="L258" s="46"/>
      <c r="M258" s="711"/>
      <c r="N258" s="662"/>
      <c r="O258" s="662"/>
    </row>
    <row r="259" spans="1:15" s="21" customFormat="1" ht="15.75" customHeight="1">
      <c r="A259" s="13"/>
      <c r="B259" s="369"/>
      <c r="C259" s="369"/>
      <c r="D259" s="14">
        <v>1</v>
      </c>
      <c r="E259" s="15"/>
      <c r="F259" s="16"/>
      <c r="G259" s="17"/>
      <c r="H259" s="18" t="s">
        <v>1917</v>
      </c>
      <c r="I259" s="24"/>
      <c r="J259" s="25">
        <v>28255</v>
      </c>
      <c r="K259" s="26">
        <v>29483</v>
      </c>
      <c r="L259" s="26">
        <v>29487</v>
      </c>
      <c r="M259" s="711">
        <f t="shared" si="3"/>
        <v>100.01356714038599</v>
      </c>
      <c r="N259" s="662"/>
      <c r="O259" s="662"/>
    </row>
    <row r="260" spans="1:15" s="21" customFormat="1" ht="15.75" customHeight="1">
      <c r="A260" s="13"/>
      <c r="B260" s="369"/>
      <c r="C260" s="369"/>
      <c r="D260" s="14">
        <v>3</v>
      </c>
      <c r="E260" s="15"/>
      <c r="F260" s="16"/>
      <c r="G260" s="17"/>
      <c r="H260" s="18" t="s">
        <v>900</v>
      </c>
      <c r="I260" s="24"/>
      <c r="J260" s="25"/>
      <c r="K260" s="26">
        <v>10956</v>
      </c>
      <c r="L260" s="26">
        <v>10956</v>
      </c>
      <c r="M260" s="711">
        <f t="shared" si="3"/>
        <v>100</v>
      </c>
      <c r="N260" s="662"/>
      <c r="O260" s="662"/>
    </row>
    <row r="261" spans="1:15" s="21" customFormat="1" ht="15.75" customHeight="1">
      <c r="A261" s="13"/>
      <c r="B261" s="369"/>
      <c r="C261" s="369"/>
      <c r="D261" s="14">
        <v>6</v>
      </c>
      <c r="E261" s="15"/>
      <c r="F261" s="16"/>
      <c r="G261" s="17"/>
      <c r="H261" s="18" t="s">
        <v>885</v>
      </c>
      <c r="I261" s="24"/>
      <c r="J261" s="25"/>
      <c r="K261" s="26">
        <v>35840</v>
      </c>
      <c r="L261" s="26">
        <v>35840</v>
      </c>
      <c r="M261" s="711">
        <f t="shared" si="3"/>
        <v>100</v>
      </c>
      <c r="N261" s="662"/>
      <c r="O261" s="662"/>
    </row>
    <row r="262" spans="1:15" s="21" customFormat="1" ht="14.25" customHeight="1">
      <c r="A262" s="13"/>
      <c r="B262" s="369"/>
      <c r="C262" s="369"/>
      <c r="D262" s="14">
        <v>8</v>
      </c>
      <c r="E262" s="15"/>
      <c r="F262" s="16"/>
      <c r="G262" s="17"/>
      <c r="H262" s="18" t="s">
        <v>976</v>
      </c>
      <c r="I262" s="24"/>
      <c r="J262" s="25"/>
      <c r="K262" s="26">
        <v>3222</v>
      </c>
      <c r="L262" s="26">
        <v>3222</v>
      </c>
      <c r="M262" s="711">
        <f t="shared" si="3"/>
        <v>100</v>
      </c>
      <c r="N262" s="662"/>
      <c r="O262" s="662"/>
    </row>
    <row r="263" spans="1:15" s="21" customFormat="1" ht="18.75" customHeight="1">
      <c r="A263" s="13"/>
      <c r="B263" s="369"/>
      <c r="C263" s="369"/>
      <c r="D263" s="14"/>
      <c r="E263" s="15"/>
      <c r="F263" s="388" t="s">
        <v>1853</v>
      </c>
      <c r="G263" s="387"/>
      <c r="H263" s="387"/>
      <c r="I263" s="384"/>
      <c r="J263" s="385">
        <f>SUM(J257:J262)</f>
        <v>28255</v>
      </c>
      <c r="K263" s="385">
        <f>SUM(K257:K262)</f>
        <v>79501</v>
      </c>
      <c r="L263" s="385">
        <f>SUM(L257:L262)</f>
        <v>79505</v>
      </c>
      <c r="M263" s="747">
        <f t="shared" si="3"/>
        <v>100.00503138325305</v>
      </c>
      <c r="N263" s="664"/>
      <c r="O263" s="664"/>
    </row>
    <row r="264" spans="1:15" s="21" customFormat="1" ht="10.5" customHeight="1">
      <c r="A264" s="13"/>
      <c r="B264" s="369"/>
      <c r="C264" s="369"/>
      <c r="D264" s="14"/>
      <c r="E264" s="15"/>
      <c r="F264" s="48"/>
      <c r="G264" s="49"/>
      <c r="H264" s="50"/>
      <c r="I264" s="51"/>
      <c r="J264" s="46"/>
      <c r="K264" s="46"/>
      <c r="L264" s="46"/>
      <c r="M264" s="711"/>
      <c r="N264" s="662"/>
      <c r="O264" s="662"/>
    </row>
    <row r="265" spans="1:15" s="21" customFormat="1" ht="15.75" customHeight="1">
      <c r="A265" s="13"/>
      <c r="B265" s="369">
        <v>20</v>
      </c>
      <c r="C265" s="369"/>
      <c r="D265" s="14"/>
      <c r="E265" s="15"/>
      <c r="F265" s="393"/>
      <c r="G265" s="390" t="s">
        <v>2017</v>
      </c>
      <c r="H265" s="394"/>
      <c r="I265" s="395"/>
      <c r="J265" s="46"/>
      <c r="K265" s="46"/>
      <c r="L265" s="46"/>
      <c r="M265" s="711"/>
      <c r="N265" s="662"/>
      <c r="O265" s="662"/>
    </row>
    <row r="266" spans="1:15" s="21" customFormat="1" ht="15.75" customHeight="1">
      <c r="A266" s="13"/>
      <c r="B266" s="369"/>
      <c r="C266" s="369"/>
      <c r="D266" s="14">
        <v>1</v>
      </c>
      <c r="E266" s="15"/>
      <c r="F266" s="16"/>
      <c r="G266" s="17"/>
      <c r="H266" s="18" t="s">
        <v>1917</v>
      </c>
      <c r="I266" s="24"/>
      <c r="J266" s="25">
        <v>2513</v>
      </c>
      <c r="K266" s="26">
        <v>4935</v>
      </c>
      <c r="L266" s="26">
        <v>4935</v>
      </c>
      <c r="M266" s="711">
        <f t="shared" si="3"/>
        <v>100</v>
      </c>
      <c r="N266" s="662"/>
      <c r="O266" s="662"/>
    </row>
    <row r="267" spans="1:15" s="21" customFormat="1" ht="15.75" customHeight="1">
      <c r="A267" s="13"/>
      <c r="B267" s="369"/>
      <c r="C267" s="369"/>
      <c r="D267" s="14">
        <v>2</v>
      </c>
      <c r="E267" s="15"/>
      <c r="F267" s="16"/>
      <c r="G267" s="17"/>
      <c r="H267" s="18" t="s">
        <v>804</v>
      </c>
      <c r="I267" s="24"/>
      <c r="J267" s="25"/>
      <c r="K267" s="26">
        <v>2126</v>
      </c>
      <c r="L267" s="26">
        <v>2126</v>
      </c>
      <c r="M267" s="711">
        <f aca="true" t="shared" si="4" ref="M267:M330">L267/K267*100</f>
        <v>100</v>
      </c>
      <c r="N267" s="662"/>
      <c r="O267" s="662"/>
    </row>
    <row r="268" spans="1:15" s="21" customFormat="1" ht="15.75" customHeight="1">
      <c r="A268" s="13"/>
      <c r="B268" s="369"/>
      <c r="C268" s="369"/>
      <c r="D268" s="14">
        <v>4</v>
      </c>
      <c r="E268" s="15"/>
      <c r="F268" s="16"/>
      <c r="G268" s="17"/>
      <c r="H268" s="18" t="s">
        <v>947</v>
      </c>
      <c r="I268" s="24"/>
      <c r="J268" s="25">
        <v>203490</v>
      </c>
      <c r="K268" s="26">
        <v>209888</v>
      </c>
      <c r="L268" s="26">
        <v>209888</v>
      </c>
      <c r="M268" s="711">
        <f t="shared" si="4"/>
        <v>100</v>
      </c>
      <c r="N268" s="662"/>
      <c r="O268" s="662"/>
    </row>
    <row r="269" spans="1:15" s="21" customFormat="1" ht="15.75" customHeight="1">
      <c r="A269" s="13"/>
      <c r="B269" s="369"/>
      <c r="C269" s="369"/>
      <c r="D269" s="14">
        <v>5</v>
      </c>
      <c r="E269" s="15"/>
      <c r="F269" s="16"/>
      <c r="G269" s="17"/>
      <c r="H269" s="18" t="s">
        <v>817</v>
      </c>
      <c r="I269" s="24"/>
      <c r="J269" s="25"/>
      <c r="K269" s="26">
        <v>194</v>
      </c>
      <c r="L269" s="26">
        <v>194</v>
      </c>
      <c r="M269" s="711">
        <f t="shared" si="4"/>
        <v>100</v>
      </c>
      <c r="N269" s="662"/>
      <c r="O269" s="662"/>
    </row>
    <row r="270" spans="1:15" s="21" customFormat="1" ht="13.5" customHeight="1">
      <c r="A270" s="13"/>
      <c r="B270" s="369"/>
      <c r="C270" s="369"/>
      <c r="D270" s="14">
        <v>8</v>
      </c>
      <c r="E270" s="15"/>
      <c r="F270" s="16"/>
      <c r="G270" s="17"/>
      <c r="H270" s="18" t="s">
        <v>976</v>
      </c>
      <c r="I270" s="24"/>
      <c r="J270" s="25"/>
      <c r="K270" s="26">
        <v>2595</v>
      </c>
      <c r="L270" s="26">
        <v>2595</v>
      </c>
      <c r="M270" s="711">
        <f t="shared" si="4"/>
        <v>100</v>
      </c>
      <c r="N270" s="662"/>
      <c r="O270" s="662"/>
    </row>
    <row r="271" spans="1:15" s="21" customFormat="1" ht="20.25" customHeight="1">
      <c r="A271" s="13"/>
      <c r="B271" s="369"/>
      <c r="C271" s="369"/>
      <c r="D271" s="14"/>
      <c r="E271" s="15"/>
      <c r="F271" s="388" t="s">
        <v>1853</v>
      </c>
      <c r="G271" s="387"/>
      <c r="H271" s="387"/>
      <c r="I271" s="384"/>
      <c r="J271" s="385">
        <f>SUM(J264:J270)</f>
        <v>206003</v>
      </c>
      <c r="K271" s="385">
        <f>SUM(K264:K270)</f>
        <v>219738</v>
      </c>
      <c r="L271" s="385">
        <f>SUM(L264:L270)</f>
        <v>219738</v>
      </c>
      <c r="M271" s="747">
        <f t="shared" si="4"/>
        <v>100</v>
      </c>
      <c r="N271" s="664"/>
      <c r="O271" s="664"/>
    </row>
    <row r="272" spans="1:15" s="21" customFormat="1" ht="9.75" customHeight="1">
      <c r="A272" s="13"/>
      <c r="B272" s="369"/>
      <c r="C272" s="369"/>
      <c r="D272" s="14"/>
      <c r="E272" s="15"/>
      <c r="F272" s="22"/>
      <c r="G272" s="23"/>
      <c r="H272" s="18"/>
      <c r="I272" s="24"/>
      <c r="J272" s="20"/>
      <c r="K272" s="33"/>
      <c r="L272" s="33"/>
      <c r="M272" s="711"/>
      <c r="N272" s="662"/>
      <c r="O272" s="662"/>
    </row>
    <row r="273" spans="1:15" s="21" customFormat="1" ht="13.5" customHeight="1">
      <c r="A273" s="13"/>
      <c r="B273" s="369">
        <v>21</v>
      </c>
      <c r="C273" s="369"/>
      <c r="D273" s="14"/>
      <c r="E273" s="15"/>
      <c r="F273" s="389"/>
      <c r="G273" s="390" t="s">
        <v>1851</v>
      </c>
      <c r="H273" s="391"/>
      <c r="I273" s="392"/>
      <c r="J273" s="25"/>
      <c r="K273" s="26"/>
      <c r="L273" s="26"/>
      <c r="M273" s="711"/>
      <c r="N273" s="662"/>
      <c r="O273" s="662"/>
    </row>
    <row r="274" spans="1:15" s="21" customFormat="1" ht="15.75" customHeight="1">
      <c r="A274" s="13"/>
      <c r="B274" s="369"/>
      <c r="C274" s="369"/>
      <c r="D274" s="14">
        <v>1</v>
      </c>
      <c r="E274" s="15"/>
      <c r="F274" s="16"/>
      <c r="G274" s="17"/>
      <c r="H274" s="18" t="s">
        <v>1917</v>
      </c>
      <c r="I274" s="24"/>
      <c r="J274" s="25">
        <v>27817</v>
      </c>
      <c r="K274" s="26">
        <v>39637</v>
      </c>
      <c r="L274" s="26">
        <v>39863</v>
      </c>
      <c r="M274" s="711">
        <f t="shared" si="4"/>
        <v>100.57017433206347</v>
      </c>
      <c r="N274" s="662"/>
      <c r="O274" s="662"/>
    </row>
    <row r="275" spans="1:15" s="21" customFormat="1" ht="15.75" customHeight="1">
      <c r="A275" s="13"/>
      <c r="B275" s="369"/>
      <c r="C275" s="369"/>
      <c r="D275" s="14">
        <v>3</v>
      </c>
      <c r="E275" s="15"/>
      <c r="F275" s="16"/>
      <c r="G275" s="17"/>
      <c r="H275" s="18" t="s">
        <v>700</v>
      </c>
      <c r="I275" s="24"/>
      <c r="J275" s="25"/>
      <c r="K275" s="26">
        <v>750</v>
      </c>
      <c r="L275" s="26">
        <v>750</v>
      </c>
      <c r="M275" s="711">
        <f t="shared" si="4"/>
        <v>100</v>
      </c>
      <c r="N275" s="662"/>
      <c r="O275" s="662"/>
    </row>
    <row r="276" spans="1:15" s="21" customFormat="1" ht="15.75" customHeight="1">
      <c r="A276" s="13"/>
      <c r="B276" s="369"/>
      <c r="C276" s="369"/>
      <c r="D276" s="14">
        <v>7</v>
      </c>
      <c r="E276" s="15"/>
      <c r="F276" s="16"/>
      <c r="G276" s="17"/>
      <c r="H276" s="18" t="s">
        <v>701</v>
      </c>
      <c r="I276" s="24"/>
      <c r="J276" s="25"/>
      <c r="K276" s="26">
        <v>833</v>
      </c>
      <c r="L276" s="26">
        <v>833</v>
      </c>
      <c r="M276" s="711">
        <f t="shared" si="4"/>
        <v>100</v>
      </c>
      <c r="N276" s="662"/>
      <c r="O276" s="662"/>
    </row>
    <row r="277" spans="1:15" s="21" customFormat="1" ht="15.75" customHeight="1">
      <c r="A277" s="13"/>
      <c r="B277" s="369"/>
      <c r="C277" s="369"/>
      <c r="D277" s="14">
        <v>8</v>
      </c>
      <c r="E277" s="15"/>
      <c r="F277" s="16"/>
      <c r="G277" s="17"/>
      <c r="H277" s="18" t="s">
        <v>976</v>
      </c>
      <c r="I277" s="24"/>
      <c r="J277" s="25"/>
      <c r="K277" s="26">
        <v>6073</v>
      </c>
      <c r="L277" s="26">
        <v>6073</v>
      </c>
      <c r="M277" s="711">
        <f t="shared" si="4"/>
        <v>100</v>
      </c>
      <c r="N277" s="662"/>
      <c r="O277" s="662"/>
    </row>
    <row r="278" spans="1:15" s="21" customFormat="1" ht="16.5" customHeight="1">
      <c r="A278" s="13"/>
      <c r="B278" s="369"/>
      <c r="C278" s="369"/>
      <c r="D278" s="14">
        <v>9</v>
      </c>
      <c r="E278" s="15"/>
      <c r="F278" s="42"/>
      <c r="G278" s="17"/>
      <c r="H278" s="18" t="s">
        <v>965</v>
      </c>
      <c r="I278" s="24"/>
      <c r="J278" s="25"/>
      <c r="K278" s="26">
        <v>5137</v>
      </c>
      <c r="L278" s="26">
        <v>5137</v>
      </c>
      <c r="M278" s="711">
        <f t="shared" si="4"/>
        <v>100</v>
      </c>
      <c r="N278" s="662"/>
      <c r="O278" s="662"/>
    </row>
    <row r="279" spans="1:15" s="21" customFormat="1" ht="4.5" customHeight="1">
      <c r="A279" s="13"/>
      <c r="B279" s="369"/>
      <c r="C279" s="369"/>
      <c r="D279" s="14"/>
      <c r="E279" s="15"/>
      <c r="F279" s="42"/>
      <c r="G279" s="17"/>
      <c r="H279" s="18"/>
      <c r="I279" s="24"/>
      <c r="J279" s="25"/>
      <c r="K279" s="26"/>
      <c r="L279" s="26"/>
      <c r="M279" s="711"/>
      <c r="N279" s="662"/>
      <c r="O279" s="662"/>
    </row>
    <row r="280" spans="1:15" s="21" customFormat="1" ht="19.5" customHeight="1">
      <c r="A280" s="13"/>
      <c r="B280" s="369"/>
      <c r="C280" s="369"/>
      <c r="D280" s="14"/>
      <c r="E280" s="15"/>
      <c r="F280" s="388" t="s">
        <v>1853</v>
      </c>
      <c r="G280" s="387"/>
      <c r="H280" s="387"/>
      <c r="I280" s="384"/>
      <c r="J280" s="385">
        <f>SUM(J272:J278)</f>
        <v>27817</v>
      </c>
      <c r="K280" s="385">
        <f>SUM(K272:K278)</f>
        <v>52430</v>
      </c>
      <c r="L280" s="385">
        <f>SUM(L272:L278)</f>
        <v>52656</v>
      </c>
      <c r="M280" s="747">
        <f t="shared" si="4"/>
        <v>100.43105092504292</v>
      </c>
      <c r="N280" s="664"/>
      <c r="O280" s="664"/>
    </row>
    <row r="281" spans="1:15" s="21" customFormat="1" ht="9.75" customHeight="1">
      <c r="A281" s="13"/>
      <c r="B281" s="369"/>
      <c r="C281" s="369"/>
      <c r="D281" s="14"/>
      <c r="E281" s="15"/>
      <c r="F281" s="16"/>
      <c r="G281" s="17"/>
      <c r="H281" s="18"/>
      <c r="I281" s="45"/>
      <c r="J281" s="46"/>
      <c r="K281" s="46"/>
      <c r="L281" s="46"/>
      <c r="M281" s="711"/>
      <c r="N281" s="662"/>
      <c r="O281" s="662"/>
    </row>
    <row r="282" spans="1:15" s="21" customFormat="1" ht="15.75" customHeight="1">
      <c r="A282" s="13">
        <v>15</v>
      </c>
      <c r="B282" s="369"/>
      <c r="C282" s="369">
        <v>1</v>
      </c>
      <c r="D282" s="52"/>
      <c r="E282" s="15"/>
      <c r="F282" s="22" t="s">
        <v>1851</v>
      </c>
      <c r="G282" s="53"/>
      <c r="H282" s="23"/>
      <c r="I282" s="54"/>
      <c r="J282" s="55"/>
      <c r="K282" s="56"/>
      <c r="L282" s="56"/>
      <c r="M282" s="711"/>
      <c r="N282" s="662"/>
      <c r="O282" s="662"/>
    </row>
    <row r="283" spans="1:15" s="21" customFormat="1" ht="15.75" customHeight="1">
      <c r="A283" s="13"/>
      <c r="B283" s="369"/>
      <c r="C283" s="369"/>
      <c r="D283" s="52"/>
      <c r="E283" s="15"/>
      <c r="F283" s="22" t="s">
        <v>1995</v>
      </c>
      <c r="G283" s="57"/>
      <c r="H283" s="23"/>
      <c r="I283" s="54"/>
      <c r="J283" s="58"/>
      <c r="K283" s="59"/>
      <c r="L283" s="59"/>
      <c r="M283" s="711"/>
      <c r="N283" s="662"/>
      <c r="O283" s="662"/>
    </row>
    <row r="284" spans="1:15" s="21" customFormat="1" ht="15.75" customHeight="1">
      <c r="A284" s="13"/>
      <c r="B284" s="369"/>
      <c r="C284" s="369"/>
      <c r="D284" s="52">
        <v>1</v>
      </c>
      <c r="E284" s="15"/>
      <c r="F284" s="60"/>
      <c r="G284" s="53"/>
      <c r="H284" s="18" t="s">
        <v>1917</v>
      </c>
      <c r="I284" s="315"/>
      <c r="J284" s="26">
        <f>J274+J266+J259+J254+J247+J241+J235+J229+J223+J217+J212+J206+J200+J194+J188+J182+J176+J170+J165+J159+J153</f>
        <v>146771</v>
      </c>
      <c r="K284" s="26">
        <v>171889</v>
      </c>
      <c r="L284" s="26">
        <v>171889</v>
      </c>
      <c r="M284" s="711">
        <f t="shared" si="4"/>
        <v>100</v>
      </c>
      <c r="N284" s="662"/>
      <c r="O284" s="662"/>
    </row>
    <row r="285" spans="1:15" s="21" customFormat="1" ht="15.75" customHeight="1">
      <c r="A285" s="13"/>
      <c r="B285" s="369"/>
      <c r="C285" s="369"/>
      <c r="D285" s="52">
        <v>2</v>
      </c>
      <c r="E285" s="15"/>
      <c r="F285" s="60"/>
      <c r="G285" s="53"/>
      <c r="H285" s="18" t="s">
        <v>804</v>
      </c>
      <c r="I285" s="315"/>
      <c r="J285" s="26"/>
      <c r="K285" s="26">
        <v>4867</v>
      </c>
      <c r="L285" s="26">
        <v>4867</v>
      </c>
      <c r="M285" s="711">
        <f t="shared" si="4"/>
        <v>100</v>
      </c>
      <c r="N285" s="662"/>
      <c r="O285" s="662"/>
    </row>
    <row r="286" spans="1:15" s="21" customFormat="1" ht="15.75" customHeight="1">
      <c r="A286" s="13"/>
      <c r="B286" s="369"/>
      <c r="C286" s="369"/>
      <c r="D286" s="52">
        <v>3</v>
      </c>
      <c r="E286" s="15"/>
      <c r="F286" s="60"/>
      <c r="G286" s="53"/>
      <c r="H286" s="18" t="s">
        <v>700</v>
      </c>
      <c r="I286" s="315"/>
      <c r="J286" s="26"/>
      <c r="K286" s="26">
        <v>12902</v>
      </c>
      <c r="L286" s="26">
        <v>12902</v>
      </c>
      <c r="M286" s="711">
        <f t="shared" si="4"/>
        <v>100</v>
      </c>
      <c r="N286" s="662"/>
      <c r="O286" s="662"/>
    </row>
    <row r="287" spans="1:15" s="21" customFormat="1" ht="15.75" customHeight="1">
      <c r="A287" s="13"/>
      <c r="B287" s="369"/>
      <c r="C287" s="369"/>
      <c r="D287" s="52">
        <v>4</v>
      </c>
      <c r="E287" s="15"/>
      <c r="F287" s="60"/>
      <c r="G287" s="53"/>
      <c r="H287" s="18" t="s">
        <v>946</v>
      </c>
      <c r="I287" s="315"/>
      <c r="J287" s="26">
        <f>J268</f>
        <v>203490</v>
      </c>
      <c r="K287" s="26">
        <v>209888</v>
      </c>
      <c r="L287" s="26">
        <v>209888</v>
      </c>
      <c r="M287" s="711">
        <f t="shared" si="4"/>
        <v>100</v>
      </c>
      <c r="N287" s="662"/>
      <c r="O287" s="662"/>
    </row>
    <row r="288" spans="1:15" s="21" customFormat="1" ht="15.75" customHeight="1">
      <c r="A288" s="13"/>
      <c r="B288" s="369"/>
      <c r="C288" s="369"/>
      <c r="D288" s="52">
        <v>5</v>
      </c>
      <c r="E288" s="15"/>
      <c r="F288" s="60"/>
      <c r="G288" s="53"/>
      <c r="H288" s="18" t="s">
        <v>817</v>
      </c>
      <c r="I288" s="315"/>
      <c r="J288" s="26"/>
      <c r="K288" s="26">
        <v>194</v>
      </c>
      <c r="L288" s="26">
        <v>194</v>
      </c>
      <c r="M288" s="711">
        <f t="shared" si="4"/>
        <v>100</v>
      </c>
      <c r="N288" s="662"/>
      <c r="O288" s="662"/>
    </row>
    <row r="289" spans="1:15" s="21" customFormat="1" ht="15.75" customHeight="1">
      <c r="A289" s="13"/>
      <c r="B289" s="369"/>
      <c r="C289" s="369"/>
      <c r="D289" s="52">
        <v>6</v>
      </c>
      <c r="E289" s="15"/>
      <c r="F289" s="60"/>
      <c r="G289" s="53"/>
      <c r="H289" s="18" t="s">
        <v>885</v>
      </c>
      <c r="I289" s="315"/>
      <c r="J289" s="26"/>
      <c r="K289" s="26">
        <v>35840</v>
      </c>
      <c r="L289" s="26">
        <v>35840</v>
      </c>
      <c r="M289" s="711">
        <f t="shared" si="4"/>
        <v>100</v>
      </c>
      <c r="N289" s="662"/>
      <c r="O289" s="662"/>
    </row>
    <row r="290" spans="1:15" s="21" customFormat="1" ht="15.75" customHeight="1">
      <c r="A290" s="13"/>
      <c r="B290" s="369"/>
      <c r="C290" s="369"/>
      <c r="D290" s="52">
        <v>7</v>
      </c>
      <c r="E290" s="15"/>
      <c r="F290" s="60"/>
      <c r="G290" s="53"/>
      <c r="H290" s="18" t="s">
        <v>701</v>
      </c>
      <c r="I290" s="315"/>
      <c r="J290" s="26"/>
      <c r="K290" s="26">
        <v>833</v>
      </c>
      <c r="L290" s="26">
        <v>833</v>
      </c>
      <c r="M290" s="711">
        <f t="shared" si="4"/>
        <v>100</v>
      </c>
      <c r="N290" s="662"/>
      <c r="O290" s="662"/>
    </row>
    <row r="291" spans="1:15" s="21" customFormat="1" ht="14.25" customHeight="1">
      <c r="A291" s="13"/>
      <c r="B291" s="369"/>
      <c r="C291" s="369"/>
      <c r="D291" s="52">
        <v>8</v>
      </c>
      <c r="E291" s="15"/>
      <c r="F291" s="60"/>
      <c r="G291" s="53"/>
      <c r="H291" s="18" t="s">
        <v>976</v>
      </c>
      <c r="I291" s="54"/>
      <c r="J291" s="61"/>
      <c r="K291" s="26">
        <v>38205</v>
      </c>
      <c r="L291" s="26">
        <v>38205</v>
      </c>
      <c r="M291" s="711">
        <f t="shared" si="4"/>
        <v>100</v>
      </c>
      <c r="N291" s="662"/>
      <c r="O291" s="662"/>
    </row>
    <row r="292" spans="1:15" s="21" customFormat="1" ht="14.25" customHeight="1">
      <c r="A292" s="13"/>
      <c r="B292" s="369"/>
      <c r="C292" s="369"/>
      <c r="D292" s="52">
        <v>9</v>
      </c>
      <c r="E292" s="15"/>
      <c r="F292" s="710"/>
      <c r="G292" s="53"/>
      <c r="H292" s="18" t="s">
        <v>965</v>
      </c>
      <c r="I292" s="54"/>
      <c r="J292" s="61"/>
      <c r="K292" s="26">
        <v>5137</v>
      </c>
      <c r="L292" s="26">
        <v>5137</v>
      </c>
      <c r="M292" s="711">
        <f t="shared" si="4"/>
        <v>100</v>
      </c>
      <c r="N292" s="662"/>
      <c r="O292" s="662"/>
    </row>
    <row r="293" spans="1:15" s="21" customFormat="1" ht="9" customHeight="1">
      <c r="A293" s="13"/>
      <c r="B293" s="369"/>
      <c r="C293" s="369"/>
      <c r="D293" s="52"/>
      <c r="E293" s="15"/>
      <c r="F293" s="710"/>
      <c r="G293" s="53"/>
      <c r="H293" s="18"/>
      <c r="I293" s="54"/>
      <c r="J293" s="61"/>
      <c r="K293" s="26"/>
      <c r="L293" s="26"/>
      <c r="M293" s="711"/>
      <c r="N293" s="662"/>
      <c r="O293" s="662"/>
    </row>
    <row r="294" spans="1:15" s="21" customFormat="1" ht="19.5" customHeight="1">
      <c r="A294" s="13"/>
      <c r="B294" s="369"/>
      <c r="C294" s="369"/>
      <c r="D294" s="14"/>
      <c r="E294" s="15"/>
      <c r="F294" s="27" t="s">
        <v>1842</v>
      </c>
      <c r="G294" s="28"/>
      <c r="H294" s="29"/>
      <c r="I294" s="30"/>
      <c r="J294" s="31">
        <f>SUM(J284:J292)</f>
        <v>350261</v>
      </c>
      <c r="K294" s="31">
        <f>SUM(K284:K292)</f>
        <v>479755</v>
      </c>
      <c r="L294" s="31">
        <f>SUM(L284:L292)</f>
        <v>479755</v>
      </c>
      <c r="M294" s="632">
        <f t="shared" si="4"/>
        <v>100</v>
      </c>
      <c r="N294" s="663"/>
      <c r="O294" s="663"/>
    </row>
    <row r="295" spans="1:15" s="21" customFormat="1" ht="6.75" customHeight="1">
      <c r="A295" s="13"/>
      <c r="B295" s="369"/>
      <c r="C295" s="369"/>
      <c r="D295" s="14"/>
      <c r="E295" s="15"/>
      <c r="F295" s="16"/>
      <c r="G295" s="17"/>
      <c r="H295" s="18"/>
      <c r="I295" s="32"/>
      <c r="J295" s="20"/>
      <c r="K295" s="33"/>
      <c r="L295" s="33"/>
      <c r="M295" s="711"/>
      <c r="N295" s="662"/>
      <c r="O295" s="662"/>
    </row>
    <row r="296" spans="1:15" s="21" customFormat="1" ht="15.75" customHeight="1">
      <c r="A296" s="13">
        <v>16</v>
      </c>
      <c r="B296" s="369"/>
      <c r="C296" s="369">
        <v>1</v>
      </c>
      <c r="D296" s="14"/>
      <c r="E296" s="15"/>
      <c r="F296" s="22" t="s">
        <v>1427</v>
      </c>
      <c r="G296" s="23"/>
      <c r="H296" s="18"/>
      <c r="I296" s="24"/>
      <c r="J296" s="20"/>
      <c r="K296" s="33"/>
      <c r="L296" s="33"/>
      <c r="M296" s="711"/>
      <c r="N296" s="662"/>
      <c r="O296" s="662"/>
    </row>
    <row r="297" spans="1:15" s="21" customFormat="1" ht="16.5" customHeight="1">
      <c r="A297" s="13"/>
      <c r="B297" s="369"/>
      <c r="C297" s="369"/>
      <c r="D297" s="14">
        <v>1</v>
      </c>
      <c r="E297" s="15"/>
      <c r="F297" s="16"/>
      <c r="G297" s="17"/>
      <c r="H297" s="18" t="s">
        <v>1917</v>
      </c>
      <c r="I297" s="24"/>
      <c r="J297" s="25">
        <v>12196</v>
      </c>
      <c r="K297" s="26">
        <v>12196</v>
      </c>
      <c r="L297" s="26">
        <v>10764</v>
      </c>
      <c r="M297" s="711">
        <f t="shared" si="4"/>
        <v>88.25844539193179</v>
      </c>
      <c r="N297" s="662"/>
      <c r="O297" s="662"/>
    </row>
    <row r="298" spans="1:15" s="21" customFormat="1" ht="16.5" customHeight="1">
      <c r="A298" s="13"/>
      <c r="B298" s="369"/>
      <c r="C298" s="369"/>
      <c r="D298" s="14">
        <v>2</v>
      </c>
      <c r="E298" s="15"/>
      <c r="F298" s="16"/>
      <c r="G298" s="17"/>
      <c r="H298" s="18" t="s">
        <v>804</v>
      </c>
      <c r="I298" s="24"/>
      <c r="J298" s="25"/>
      <c r="K298" s="26">
        <v>421</v>
      </c>
      <c r="L298" s="26">
        <v>421</v>
      </c>
      <c r="M298" s="711">
        <f t="shared" si="4"/>
        <v>100</v>
      </c>
      <c r="N298" s="662"/>
      <c r="O298" s="662"/>
    </row>
    <row r="299" spans="1:15" s="21" customFormat="1" ht="16.5" customHeight="1">
      <c r="A299" s="13"/>
      <c r="B299" s="369"/>
      <c r="C299" s="369"/>
      <c r="D299" s="14">
        <v>3</v>
      </c>
      <c r="E299" s="15"/>
      <c r="F299" s="16"/>
      <c r="G299" s="17"/>
      <c r="H299" s="18" t="s">
        <v>900</v>
      </c>
      <c r="I299" s="24"/>
      <c r="J299" s="25">
        <v>1300</v>
      </c>
      <c r="K299" s="26">
        <v>2734</v>
      </c>
      <c r="L299" s="26">
        <v>2734</v>
      </c>
      <c r="M299" s="711">
        <f t="shared" si="4"/>
        <v>100</v>
      </c>
      <c r="N299" s="662"/>
      <c r="O299" s="662"/>
    </row>
    <row r="300" spans="1:15" s="21" customFormat="1" ht="16.5" customHeight="1">
      <c r="A300" s="13"/>
      <c r="B300" s="369"/>
      <c r="C300" s="369"/>
      <c r="D300" s="14">
        <v>6</v>
      </c>
      <c r="E300" s="15"/>
      <c r="F300" s="42"/>
      <c r="G300" s="17"/>
      <c r="H300" s="18" t="s">
        <v>885</v>
      </c>
      <c r="I300" s="24"/>
      <c r="J300" s="25"/>
      <c r="K300" s="26">
        <v>305</v>
      </c>
      <c r="L300" s="26">
        <v>305</v>
      </c>
      <c r="M300" s="711">
        <f t="shared" si="4"/>
        <v>100</v>
      </c>
      <c r="N300" s="662"/>
      <c r="O300" s="662"/>
    </row>
    <row r="301" spans="1:15" s="21" customFormat="1" ht="12.75" customHeight="1">
      <c r="A301" s="13"/>
      <c r="B301" s="369"/>
      <c r="C301" s="369"/>
      <c r="D301" s="14">
        <v>8</v>
      </c>
      <c r="E301" s="15"/>
      <c r="F301" s="42"/>
      <c r="G301" s="17"/>
      <c r="H301" s="18" t="s">
        <v>976</v>
      </c>
      <c r="I301" s="24"/>
      <c r="J301" s="25"/>
      <c r="K301" s="26">
        <v>1236</v>
      </c>
      <c r="L301" s="26">
        <v>1236</v>
      </c>
      <c r="M301" s="711">
        <f t="shared" si="4"/>
        <v>100</v>
      </c>
      <c r="N301" s="662"/>
      <c r="O301" s="662"/>
    </row>
    <row r="302" spans="1:15" s="21" customFormat="1" ht="12.75" customHeight="1">
      <c r="A302" s="13"/>
      <c r="B302" s="369"/>
      <c r="C302" s="369"/>
      <c r="D302" s="14"/>
      <c r="E302" s="15"/>
      <c r="F302" s="27" t="s">
        <v>1842</v>
      </c>
      <c r="G302" s="28"/>
      <c r="H302" s="29"/>
      <c r="I302" s="30"/>
      <c r="J302" s="31">
        <f>SUM(J295:J301)</f>
        <v>13496</v>
      </c>
      <c r="K302" s="31">
        <f>SUM(K295:K301)</f>
        <v>16892</v>
      </c>
      <c r="L302" s="31">
        <f>SUM(L295:L301)</f>
        <v>15460</v>
      </c>
      <c r="M302" s="632">
        <f t="shared" si="4"/>
        <v>91.52261425526876</v>
      </c>
      <c r="N302" s="663"/>
      <c r="O302" s="663"/>
    </row>
    <row r="303" spans="1:15" s="21" customFormat="1" ht="3" customHeight="1" hidden="1">
      <c r="A303" s="13"/>
      <c r="B303" s="369"/>
      <c r="C303" s="369"/>
      <c r="D303" s="14"/>
      <c r="E303" s="15"/>
      <c r="F303" s="22"/>
      <c r="G303" s="17"/>
      <c r="H303" s="18"/>
      <c r="I303" s="34"/>
      <c r="J303" s="35"/>
      <c r="K303" s="35"/>
      <c r="L303" s="35"/>
      <c r="M303" s="711" t="e">
        <f t="shared" si="4"/>
        <v>#DIV/0!</v>
      </c>
      <c r="N303" s="662"/>
      <c r="O303" s="662"/>
    </row>
    <row r="304" spans="1:15" s="21" customFormat="1" ht="16.5" customHeight="1">
      <c r="A304" s="13">
        <v>17</v>
      </c>
      <c r="B304" s="369"/>
      <c r="C304" s="369">
        <v>1</v>
      </c>
      <c r="D304" s="14"/>
      <c r="E304" s="15"/>
      <c r="F304" s="22" t="s">
        <v>1865</v>
      </c>
      <c r="G304" s="17"/>
      <c r="H304" s="18"/>
      <c r="I304" s="34"/>
      <c r="J304" s="35"/>
      <c r="K304" s="35"/>
      <c r="L304" s="35"/>
      <c r="M304" s="711"/>
      <c r="N304" s="662"/>
      <c r="O304" s="662"/>
    </row>
    <row r="305" spans="1:15" s="21" customFormat="1" ht="16.5" customHeight="1">
      <c r="A305" s="13"/>
      <c r="B305" s="369"/>
      <c r="C305" s="369"/>
      <c r="D305" s="14">
        <v>1</v>
      </c>
      <c r="E305" s="15"/>
      <c r="F305" s="16"/>
      <c r="G305" s="17"/>
      <c r="H305" s="18" t="s">
        <v>1917</v>
      </c>
      <c r="I305" s="24"/>
      <c r="J305" s="25">
        <v>9000</v>
      </c>
      <c r="K305" s="26">
        <v>18038</v>
      </c>
      <c r="L305" s="26">
        <v>18038</v>
      </c>
      <c r="M305" s="711">
        <f t="shared" si="4"/>
        <v>100</v>
      </c>
      <c r="N305" s="662"/>
      <c r="O305" s="662"/>
    </row>
    <row r="306" spans="1:15" s="21" customFormat="1" ht="16.5" customHeight="1">
      <c r="A306" s="13"/>
      <c r="B306" s="369"/>
      <c r="C306" s="369"/>
      <c r="D306" s="14">
        <v>2</v>
      </c>
      <c r="E306" s="15"/>
      <c r="F306" s="16"/>
      <c r="G306" s="17"/>
      <c r="H306" s="18" t="s">
        <v>804</v>
      </c>
      <c r="I306" s="24"/>
      <c r="J306" s="25"/>
      <c r="K306" s="26">
        <v>2449</v>
      </c>
      <c r="L306" s="26">
        <v>2449</v>
      </c>
      <c r="M306" s="711">
        <f t="shared" si="4"/>
        <v>100</v>
      </c>
      <c r="N306" s="662"/>
      <c r="O306" s="662"/>
    </row>
    <row r="307" spans="1:15" s="21" customFormat="1" ht="16.5" customHeight="1">
      <c r="A307" s="13"/>
      <c r="B307" s="369"/>
      <c r="C307" s="369"/>
      <c r="D307" s="14">
        <v>3</v>
      </c>
      <c r="E307" s="15"/>
      <c r="F307" s="16"/>
      <c r="G307" s="17"/>
      <c r="H307" s="18" t="s">
        <v>700</v>
      </c>
      <c r="I307" s="24"/>
      <c r="J307" s="25"/>
      <c r="K307" s="26">
        <v>14142</v>
      </c>
      <c r="L307" s="26">
        <v>14142</v>
      </c>
      <c r="M307" s="711">
        <f t="shared" si="4"/>
        <v>100</v>
      </c>
      <c r="N307" s="662"/>
      <c r="O307" s="662"/>
    </row>
    <row r="308" spans="1:15" s="21" customFormat="1" ht="16.5" customHeight="1">
      <c r="A308" s="13"/>
      <c r="B308" s="369"/>
      <c r="C308" s="369"/>
      <c r="D308" s="14">
        <v>6</v>
      </c>
      <c r="E308" s="15"/>
      <c r="F308" s="16"/>
      <c r="G308" s="17"/>
      <c r="H308" s="18" t="s">
        <v>885</v>
      </c>
      <c r="I308" s="24"/>
      <c r="J308" s="25"/>
      <c r="K308" s="26">
        <v>960</v>
      </c>
      <c r="L308" s="26">
        <v>960</v>
      </c>
      <c r="M308" s="711">
        <f t="shared" si="4"/>
        <v>100</v>
      </c>
      <c r="N308" s="662"/>
      <c r="O308" s="662"/>
    </row>
    <row r="309" spans="1:15" s="21" customFormat="1" ht="13.5" customHeight="1">
      <c r="A309" s="13"/>
      <c r="B309" s="369"/>
      <c r="C309" s="369"/>
      <c r="D309" s="14">
        <v>8</v>
      </c>
      <c r="E309" s="15"/>
      <c r="F309" s="22"/>
      <c r="G309" s="17"/>
      <c r="H309" s="18" t="s">
        <v>976</v>
      </c>
      <c r="I309" s="34"/>
      <c r="J309" s="35"/>
      <c r="K309" s="25">
        <v>1819</v>
      </c>
      <c r="L309" s="25">
        <v>1819</v>
      </c>
      <c r="M309" s="711">
        <f t="shared" si="4"/>
        <v>100</v>
      </c>
      <c r="N309" s="662"/>
      <c r="O309" s="662"/>
    </row>
    <row r="310" spans="1:15" s="21" customFormat="1" ht="13.5" customHeight="1">
      <c r="A310" s="13"/>
      <c r="B310" s="369"/>
      <c r="C310" s="369"/>
      <c r="D310" s="14"/>
      <c r="E310" s="15"/>
      <c r="F310" s="27" t="s">
        <v>1842</v>
      </c>
      <c r="G310" s="28"/>
      <c r="H310" s="29"/>
      <c r="I310" s="30"/>
      <c r="J310" s="31">
        <f>SUM(J303:J309)</f>
        <v>9000</v>
      </c>
      <c r="K310" s="31">
        <f>SUM(K303:K309)</f>
        <v>37408</v>
      </c>
      <c r="L310" s="31">
        <f>SUM(L303:L309)</f>
        <v>37408</v>
      </c>
      <c r="M310" s="632">
        <f t="shared" si="4"/>
        <v>100</v>
      </c>
      <c r="N310" s="663"/>
      <c r="O310" s="663"/>
    </row>
    <row r="311" spans="1:15" s="21" customFormat="1" ht="1.5" customHeight="1">
      <c r="A311" s="13"/>
      <c r="B311" s="369"/>
      <c r="C311" s="369"/>
      <c r="D311" s="14"/>
      <c r="E311" s="15"/>
      <c r="F311" s="16"/>
      <c r="G311" s="17"/>
      <c r="H311" s="18"/>
      <c r="I311" s="34"/>
      <c r="J311" s="35"/>
      <c r="K311" s="36"/>
      <c r="L311" s="36"/>
      <c r="M311" s="711"/>
      <c r="N311" s="662"/>
      <c r="O311" s="662"/>
    </row>
    <row r="312" spans="1:15" s="21" customFormat="1" ht="16.5" customHeight="1">
      <c r="A312" s="13">
        <v>18</v>
      </c>
      <c r="B312" s="369"/>
      <c r="C312" s="369">
        <v>1</v>
      </c>
      <c r="D312" s="14"/>
      <c r="E312" s="15"/>
      <c r="F312" s="22" t="s">
        <v>1921</v>
      </c>
      <c r="G312" s="23"/>
      <c r="H312" s="18"/>
      <c r="I312" s="24"/>
      <c r="J312" s="20"/>
      <c r="K312" s="33"/>
      <c r="L312" s="33"/>
      <c r="M312" s="711"/>
      <c r="N312" s="662"/>
      <c r="O312" s="662"/>
    </row>
    <row r="313" spans="1:15" s="21" customFormat="1" ht="15" customHeight="1">
      <c r="A313" s="13"/>
      <c r="B313" s="369"/>
      <c r="C313" s="369"/>
      <c r="D313" s="14">
        <v>1</v>
      </c>
      <c r="E313" s="15"/>
      <c r="F313" s="16"/>
      <c r="G313" s="17"/>
      <c r="H313" s="18" t="s">
        <v>1917</v>
      </c>
      <c r="I313" s="24"/>
      <c r="J313" s="25">
        <v>55900</v>
      </c>
      <c r="K313" s="26">
        <v>73537</v>
      </c>
      <c r="L313" s="26">
        <v>73554</v>
      </c>
      <c r="M313" s="711">
        <f t="shared" si="4"/>
        <v>100.02311761426222</v>
      </c>
      <c r="N313" s="662"/>
      <c r="O313" s="662"/>
    </row>
    <row r="314" spans="1:15" s="21" customFormat="1" ht="15.75" customHeight="1">
      <c r="A314" s="13"/>
      <c r="B314" s="369"/>
      <c r="C314" s="369"/>
      <c r="D314" s="14">
        <v>2</v>
      </c>
      <c r="E314" s="15"/>
      <c r="F314" s="16"/>
      <c r="G314" s="17"/>
      <c r="H314" s="18" t="s">
        <v>804</v>
      </c>
      <c r="I314" s="24"/>
      <c r="J314" s="25">
        <v>6894</v>
      </c>
      <c r="K314" s="26">
        <v>2923</v>
      </c>
      <c r="L314" s="26">
        <v>2923</v>
      </c>
      <c r="M314" s="711">
        <f t="shared" si="4"/>
        <v>100</v>
      </c>
      <c r="N314" s="662"/>
      <c r="O314" s="662"/>
    </row>
    <row r="315" spans="1:15" s="21" customFormat="1" ht="13.5" customHeight="1">
      <c r="A315" s="13"/>
      <c r="B315" s="369"/>
      <c r="C315" s="369"/>
      <c r="D315" s="14">
        <v>3</v>
      </c>
      <c r="E315" s="15"/>
      <c r="F315" s="42"/>
      <c r="G315" s="17"/>
      <c r="H315" s="18" t="s">
        <v>900</v>
      </c>
      <c r="I315" s="24"/>
      <c r="J315" s="25">
        <v>7560</v>
      </c>
      <c r="K315" s="26">
        <v>15093</v>
      </c>
      <c r="L315" s="26">
        <v>15093</v>
      </c>
      <c r="M315" s="711">
        <f t="shared" si="4"/>
        <v>100</v>
      </c>
      <c r="N315" s="662"/>
      <c r="O315" s="662"/>
    </row>
    <row r="316" spans="1:15" s="21" customFormat="1" ht="17.25" customHeight="1">
      <c r="A316" s="13"/>
      <c r="B316" s="369"/>
      <c r="C316" s="369"/>
      <c r="D316" s="14">
        <v>5</v>
      </c>
      <c r="E316" s="15"/>
      <c r="F316" s="42"/>
      <c r="G316" s="17"/>
      <c r="H316" s="18" t="s">
        <v>817</v>
      </c>
      <c r="I316" s="24"/>
      <c r="J316" s="25"/>
      <c r="K316" s="26">
        <v>3219</v>
      </c>
      <c r="L316" s="26">
        <v>4765</v>
      </c>
      <c r="M316" s="711">
        <f t="shared" si="4"/>
        <v>148.0273376825101</v>
      </c>
      <c r="N316" s="662"/>
      <c r="O316" s="662"/>
    </row>
    <row r="317" spans="1:15" s="21" customFormat="1" ht="15.75" customHeight="1">
      <c r="A317" s="13"/>
      <c r="B317" s="369"/>
      <c r="C317" s="369"/>
      <c r="D317" s="14">
        <v>6</v>
      </c>
      <c r="E317" s="15"/>
      <c r="F317" s="42"/>
      <c r="G317" s="17"/>
      <c r="H317" s="18" t="s">
        <v>885</v>
      </c>
      <c r="I317" s="24"/>
      <c r="J317" s="26">
        <v>1546</v>
      </c>
      <c r="K317" s="26">
        <v>1546</v>
      </c>
      <c r="L317" s="26"/>
      <c r="M317" s="711">
        <f t="shared" si="4"/>
        <v>0</v>
      </c>
      <c r="N317" s="662"/>
      <c r="O317" s="662"/>
    </row>
    <row r="318" spans="1:15" s="21" customFormat="1" ht="15.75" customHeight="1">
      <c r="A318" s="13"/>
      <c r="B318" s="369"/>
      <c r="C318" s="369"/>
      <c r="D318" s="14">
        <v>8</v>
      </c>
      <c r="E318" s="15"/>
      <c r="F318" s="42"/>
      <c r="G318" s="17"/>
      <c r="H318" s="18" t="s">
        <v>976</v>
      </c>
      <c r="I318" s="24"/>
      <c r="J318" s="25"/>
      <c r="K318" s="26">
        <v>25085</v>
      </c>
      <c r="L318" s="26">
        <v>25085</v>
      </c>
      <c r="M318" s="711">
        <f t="shared" si="4"/>
        <v>100</v>
      </c>
      <c r="N318" s="662"/>
      <c r="O318" s="662"/>
    </row>
    <row r="319" spans="1:15" s="21" customFormat="1" ht="12.75" customHeight="1">
      <c r="A319" s="13"/>
      <c r="B319" s="369"/>
      <c r="C319" s="369"/>
      <c r="D319" s="14"/>
      <c r="E319" s="15"/>
      <c r="F319" s="27" t="s">
        <v>1842</v>
      </c>
      <c r="G319" s="28"/>
      <c r="H319" s="29"/>
      <c r="I319" s="30"/>
      <c r="J319" s="31">
        <f>SUM(J313:J318)</f>
        <v>71900</v>
      </c>
      <c r="K319" s="31">
        <f>SUM(K313:K318)</f>
        <v>121403</v>
      </c>
      <c r="L319" s="31">
        <f>SUM(L313:L318)</f>
        <v>121420</v>
      </c>
      <c r="M319" s="632">
        <f t="shared" si="4"/>
        <v>100.0140029488563</v>
      </c>
      <c r="N319" s="663"/>
      <c r="O319" s="663"/>
    </row>
    <row r="320" spans="1:15" s="21" customFormat="1" ht="0.75" customHeight="1">
      <c r="A320" s="13"/>
      <c r="B320" s="369"/>
      <c r="C320" s="369"/>
      <c r="D320" s="14"/>
      <c r="E320" s="15"/>
      <c r="F320" s="62"/>
      <c r="G320" s="63"/>
      <c r="H320" s="64"/>
      <c r="I320" s="65"/>
      <c r="J320" s="41"/>
      <c r="K320" s="41"/>
      <c r="L320" s="41"/>
      <c r="M320" s="711" t="e">
        <f t="shared" si="4"/>
        <v>#DIV/0!</v>
      </c>
      <c r="N320" s="662"/>
      <c r="O320" s="662"/>
    </row>
    <row r="321" spans="1:15" s="21" customFormat="1" ht="15" customHeight="1">
      <c r="A321" s="13">
        <v>19</v>
      </c>
      <c r="B321" s="369"/>
      <c r="C321" s="369">
        <v>1</v>
      </c>
      <c r="D321" s="14"/>
      <c r="E321" s="15"/>
      <c r="F321" s="22" t="s">
        <v>1863</v>
      </c>
      <c r="G321" s="23"/>
      <c r="H321" s="18"/>
      <c r="I321" s="24"/>
      <c r="J321" s="20"/>
      <c r="K321" s="33"/>
      <c r="L321" s="33"/>
      <c r="M321" s="711"/>
      <c r="N321" s="662"/>
      <c r="O321" s="662"/>
    </row>
    <row r="322" spans="1:15" s="21" customFormat="1" ht="15" customHeight="1">
      <c r="A322" s="13"/>
      <c r="B322" s="369"/>
      <c r="C322" s="369"/>
      <c r="D322" s="14">
        <v>1</v>
      </c>
      <c r="E322" s="15"/>
      <c r="F322" s="16"/>
      <c r="G322" s="17"/>
      <c r="H322" s="18" t="s">
        <v>1917</v>
      </c>
      <c r="I322" s="24"/>
      <c r="J322" s="25">
        <v>22146</v>
      </c>
      <c r="K322" s="26">
        <v>27971</v>
      </c>
      <c r="L322" s="26">
        <v>27971</v>
      </c>
      <c r="M322" s="711">
        <f t="shared" si="4"/>
        <v>100</v>
      </c>
      <c r="N322" s="662"/>
      <c r="O322" s="662"/>
    </row>
    <row r="323" spans="1:15" s="21" customFormat="1" ht="15" customHeight="1">
      <c r="A323" s="13"/>
      <c r="B323" s="369"/>
      <c r="C323" s="369"/>
      <c r="D323" s="14">
        <v>5</v>
      </c>
      <c r="E323" s="15"/>
      <c r="F323" s="16"/>
      <c r="G323" s="17"/>
      <c r="H323" s="18" t="s">
        <v>817</v>
      </c>
      <c r="I323" s="24"/>
      <c r="J323" s="25"/>
      <c r="K323" s="26">
        <v>1529</v>
      </c>
      <c r="L323" s="26">
        <v>1529</v>
      </c>
      <c r="M323" s="711">
        <f t="shared" si="4"/>
        <v>100</v>
      </c>
      <c r="N323" s="662"/>
      <c r="O323" s="662"/>
    </row>
    <row r="324" spans="1:15" s="21" customFormat="1" ht="15" customHeight="1">
      <c r="A324" s="13"/>
      <c r="B324" s="369"/>
      <c r="C324" s="369"/>
      <c r="D324" s="14">
        <v>8</v>
      </c>
      <c r="E324" s="15"/>
      <c r="F324" s="16"/>
      <c r="G324" s="17"/>
      <c r="H324" s="18" t="s">
        <v>976</v>
      </c>
      <c r="I324" s="34"/>
      <c r="J324" s="35"/>
      <c r="K324" s="25">
        <v>3016</v>
      </c>
      <c r="L324" s="25">
        <v>3016</v>
      </c>
      <c r="M324" s="711">
        <f t="shared" si="4"/>
        <v>100</v>
      </c>
      <c r="N324" s="662"/>
      <c r="O324" s="662"/>
    </row>
    <row r="325" spans="1:15" s="21" customFormat="1" ht="15" customHeight="1">
      <c r="A325" s="13"/>
      <c r="B325" s="369"/>
      <c r="C325" s="369"/>
      <c r="D325" s="14"/>
      <c r="E325" s="15"/>
      <c r="F325" s="27" t="s">
        <v>1842</v>
      </c>
      <c r="G325" s="28"/>
      <c r="H325" s="29"/>
      <c r="I325" s="30"/>
      <c r="J325" s="31">
        <f>SUM(J320:J324)</f>
        <v>22146</v>
      </c>
      <c r="K325" s="31">
        <f>SUM(K320:K324)</f>
        <v>32516</v>
      </c>
      <c r="L325" s="31">
        <f>SUM(L320:L324)</f>
        <v>32516</v>
      </c>
      <c r="M325" s="632">
        <f t="shared" si="4"/>
        <v>100</v>
      </c>
      <c r="N325" s="663"/>
      <c r="O325" s="663"/>
    </row>
    <row r="326" spans="1:15" s="21" customFormat="1" ht="2.25" customHeight="1">
      <c r="A326" s="13"/>
      <c r="B326" s="369"/>
      <c r="C326" s="369"/>
      <c r="D326" s="14"/>
      <c r="E326" s="15"/>
      <c r="F326" s="62"/>
      <c r="G326" s="63"/>
      <c r="H326" s="64"/>
      <c r="I326" s="65"/>
      <c r="J326" s="41"/>
      <c r="K326" s="41"/>
      <c r="L326" s="41"/>
      <c r="M326" s="711"/>
      <c r="N326" s="662"/>
      <c r="O326" s="662"/>
    </row>
    <row r="327" spans="1:15" s="21" customFormat="1" ht="15" customHeight="1">
      <c r="A327" s="13">
        <v>20</v>
      </c>
      <c r="B327" s="369"/>
      <c r="C327" s="369">
        <v>1</v>
      </c>
      <c r="D327" s="14"/>
      <c r="E327" s="15"/>
      <c r="F327" s="22" t="s">
        <v>1864</v>
      </c>
      <c r="G327" s="17"/>
      <c r="H327" s="18"/>
      <c r="I327" s="34"/>
      <c r="J327" s="35"/>
      <c r="K327" s="35"/>
      <c r="L327" s="35"/>
      <c r="M327" s="711"/>
      <c r="N327" s="662"/>
      <c r="O327" s="662"/>
    </row>
    <row r="328" spans="1:15" s="21" customFormat="1" ht="18" customHeight="1">
      <c r="A328" s="13"/>
      <c r="B328" s="369"/>
      <c r="C328" s="369"/>
      <c r="D328" s="14">
        <v>1</v>
      </c>
      <c r="E328" s="15"/>
      <c r="F328" s="16"/>
      <c r="G328" s="17"/>
      <c r="H328" s="18" t="s">
        <v>1917</v>
      </c>
      <c r="I328" s="24"/>
      <c r="J328" s="25">
        <v>11700</v>
      </c>
      <c r="K328" s="25">
        <v>18937</v>
      </c>
      <c r="L328" s="25">
        <v>18937</v>
      </c>
      <c r="M328" s="711">
        <f t="shared" si="4"/>
        <v>100</v>
      </c>
      <c r="N328" s="662"/>
      <c r="O328" s="662"/>
    </row>
    <row r="329" spans="1:15" s="21" customFormat="1" ht="18" customHeight="1">
      <c r="A329" s="13"/>
      <c r="B329" s="369"/>
      <c r="C329" s="369"/>
      <c r="D329" s="14">
        <v>2</v>
      </c>
      <c r="E329" s="15"/>
      <c r="F329" s="16"/>
      <c r="G329" s="17"/>
      <c r="H329" s="18" t="s">
        <v>804</v>
      </c>
      <c r="I329" s="24"/>
      <c r="J329" s="25"/>
      <c r="K329" s="25">
        <v>81</v>
      </c>
      <c r="L329" s="25">
        <v>81</v>
      </c>
      <c r="M329" s="711">
        <f t="shared" si="4"/>
        <v>100</v>
      </c>
      <c r="N329" s="662"/>
      <c r="O329" s="662"/>
    </row>
    <row r="330" spans="1:15" s="21" customFormat="1" ht="15" customHeight="1">
      <c r="A330" s="13"/>
      <c r="B330" s="369"/>
      <c r="C330" s="369"/>
      <c r="D330" s="14">
        <v>3</v>
      </c>
      <c r="E330" s="15"/>
      <c r="F330" s="16"/>
      <c r="G330" s="17"/>
      <c r="H330" s="18" t="s">
        <v>900</v>
      </c>
      <c r="I330" s="24"/>
      <c r="J330" s="25"/>
      <c r="K330" s="25">
        <v>1129</v>
      </c>
      <c r="L330" s="25">
        <v>1129</v>
      </c>
      <c r="M330" s="711">
        <f t="shared" si="4"/>
        <v>100</v>
      </c>
      <c r="N330" s="662"/>
      <c r="O330" s="662"/>
    </row>
    <row r="331" spans="1:15" s="21" customFormat="1" ht="17.25" customHeight="1">
      <c r="A331" s="13"/>
      <c r="B331" s="369"/>
      <c r="C331" s="369"/>
      <c r="D331" s="14">
        <v>5</v>
      </c>
      <c r="E331" s="15"/>
      <c r="F331" s="16"/>
      <c r="G331" s="17"/>
      <c r="H331" s="18" t="s">
        <v>817</v>
      </c>
      <c r="I331" s="24"/>
      <c r="J331" s="25"/>
      <c r="K331" s="25">
        <v>1478</v>
      </c>
      <c r="L331" s="25">
        <v>1478</v>
      </c>
      <c r="M331" s="711">
        <f aca="true" t="shared" si="5" ref="M331:M352">L331/K331*100</f>
        <v>100</v>
      </c>
      <c r="N331" s="662"/>
      <c r="O331" s="662"/>
    </row>
    <row r="332" spans="1:15" s="21" customFormat="1" ht="17.25" customHeight="1">
      <c r="A332" s="13"/>
      <c r="B332" s="369"/>
      <c r="C332" s="369"/>
      <c r="D332" s="14">
        <v>7</v>
      </c>
      <c r="E332" s="15"/>
      <c r="F332" s="16"/>
      <c r="G332" s="17"/>
      <c r="H332" s="18" t="s">
        <v>701</v>
      </c>
      <c r="I332" s="24"/>
      <c r="J332" s="25"/>
      <c r="K332" s="25">
        <v>1012</v>
      </c>
      <c r="L332" s="25">
        <v>1012</v>
      </c>
      <c r="M332" s="711">
        <f t="shared" si="5"/>
        <v>100</v>
      </c>
      <c r="N332" s="662"/>
      <c r="O332" s="662"/>
    </row>
    <row r="333" spans="1:15" s="21" customFormat="1" ht="15.75" customHeight="1">
      <c r="A333" s="13"/>
      <c r="B333" s="369"/>
      <c r="C333" s="369"/>
      <c r="D333" s="14">
        <v>8</v>
      </c>
      <c r="E333" s="15"/>
      <c r="F333" s="22"/>
      <c r="G333" s="17"/>
      <c r="H333" s="18" t="s">
        <v>976</v>
      </c>
      <c r="I333" s="34"/>
      <c r="J333" s="35"/>
      <c r="K333" s="25">
        <v>7461</v>
      </c>
      <c r="L333" s="25">
        <v>7461</v>
      </c>
      <c r="M333" s="711">
        <f t="shared" si="5"/>
        <v>100</v>
      </c>
      <c r="N333" s="662"/>
      <c r="O333" s="662"/>
    </row>
    <row r="334" spans="1:15" s="21" customFormat="1" ht="14.25" customHeight="1">
      <c r="A334" s="13"/>
      <c r="B334" s="369"/>
      <c r="C334" s="369"/>
      <c r="D334" s="14"/>
      <c r="E334" s="15"/>
      <c r="F334" s="27" t="s">
        <v>1842</v>
      </c>
      <c r="G334" s="28"/>
      <c r="H334" s="29"/>
      <c r="I334" s="30"/>
      <c r="J334" s="31">
        <f>SUM(J326:J333)</f>
        <v>11700</v>
      </c>
      <c r="K334" s="31">
        <f>SUM(K326:K333)</f>
        <v>30098</v>
      </c>
      <c r="L334" s="31">
        <f>SUM(L326:L333)</f>
        <v>30098</v>
      </c>
      <c r="M334" s="632">
        <f t="shared" si="5"/>
        <v>100</v>
      </c>
      <c r="N334" s="663"/>
      <c r="O334" s="663"/>
    </row>
    <row r="335" spans="1:15" s="21" customFormat="1" ht="3" customHeight="1">
      <c r="A335" s="13"/>
      <c r="B335" s="369"/>
      <c r="C335" s="369"/>
      <c r="D335" s="14"/>
      <c r="E335" s="15"/>
      <c r="F335" s="16"/>
      <c r="G335" s="17"/>
      <c r="H335" s="18"/>
      <c r="I335" s="34"/>
      <c r="J335" s="35"/>
      <c r="K335" s="36"/>
      <c r="L335" s="36"/>
      <c r="M335" s="711"/>
      <c r="N335" s="662"/>
      <c r="O335" s="662"/>
    </row>
    <row r="336" spans="1:15" s="21" customFormat="1" ht="15" customHeight="1">
      <c r="A336" s="13">
        <v>21</v>
      </c>
      <c r="B336" s="369"/>
      <c r="C336" s="369">
        <v>2</v>
      </c>
      <c r="D336" s="14"/>
      <c r="E336" s="15"/>
      <c r="F336" s="22" t="s">
        <v>1996</v>
      </c>
      <c r="G336" s="23"/>
      <c r="H336" s="18"/>
      <c r="I336" s="24"/>
      <c r="J336" s="20"/>
      <c r="K336" s="33"/>
      <c r="L336" s="33"/>
      <c r="M336" s="711"/>
      <c r="N336" s="662"/>
      <c r="O336" s="662"/>
    </row>
    <row r="337" spans="1:15" s="21" customFormat="1" ht="15.75" customHeight="1">
      <c r="A337" s="13"/>
      <c r="B337" s="369"/>
      <c r="C337" s="369"/>
      <c r="D337" s="14">
        <v>1</v>
      </c>
      <c r="E337" s="15"/>
      <c r="F337" s="16"/>
      <c r="G337" s="17"/>
      <c r="H337" s="18" t="s">
        <v>1917</v>
      </c>
      <c r="I337" s="24"/>
      <c r="J337" s="25">
        <v>7636</v>
      </c>
      <c r="K337" s="26">
        <v>10305</v>
      </c>
      <c r="L337" s="26">
        <v>10305</v>
      </c>
      <c r="M337" s="711">
        <f t="shared" si="5"/>
        <v>100</v>
      </c>
      <c r="N337" s="662"/>
      <c r="O337" s="662"/>
    </row>
    <row r="338" spans="1:15" s="21" customFormat="1" ht="15.75" customHeight="1">
      <c r="A338" s="13"/>
      <c r="B338" s="369"/>
      <c r="C338" s="369"/>
      <c r="D338" s="14">
        <v>2</v>
      </c>
      <c r="E338" s="15"/>
      <c r="F338" s="16"/>
      <c r="G338" s="17"/>
      <c r="H338" s="18" t="s">
        <v>804</v>
      </c>
      <c r="I338" s="24"/>
      <c r="J338" s="25">
        <v>2000</v>
      </c>
      <c r="K338" s="26"/>
      <c r="L338" s="26"/>
      <c r="M338" s="711"/>
      <c r="N338" s="662"/>
      <c r="O338" s="662"/>
    </row>
    <row r="339" spans="1:15" s="21" customFormat="1" ht="15.75" customHeight="1">
      <c r="A339" s="13"/>
      <c r="B339" s="369"/>
      <c r="C339" s="369"/>
      <c r="D339" s="14">
        <v>3</v>
      </c>
      <c r="E339" s="15"/>
      <c r="F339" s="42"/>
      <c r="G339" s="17"/>
      <c r="H339" s="18" t="s">
        <v>900</v>
      </c>
      <c r="I339" s="24"/>
      <c r="J339" s="25"/>
      <c r="K339" s="26">
        <v>4000</v>
      </c>
      <c r="L339" s="26">
        <v>4000</v>
      </c>
      <c r="M339" s="711">
        <f t="shared" si="5"/>
        <v>100</v>
      </c>
      <c r="N339" s="662"/>
      <c r="O339" s="662"/>
    </row>
    <row r="340" spans="1:15" s="21" customFormat="1" ht="13.5" customHeight="1">
      <c r="A340" s="13"/>
      <c r="B340" s="369"/>
      <c r="C340" s="369"/>
      <c r="D340" s="14">
        <v>8</v>
      </c>
      <c r="E340" s="15"/>
      <c r="F340" s="42"/>
      <c r="G340" s="17"/>
      <c r="H340" s="18" t="s">
        <v>976</v>
      </c>
      <c r="I340" s="24"/>
      <c r="J340" s="25"/>
      <c r="K340" s="26">
        <v>501</v>
      </c>
      <c r="L340" s="26">
        <v>501</v>
      </c>
      <c r="M340" s="711">
        <f t="shared" si="5"/>
        <v>100</v>
      </c>
      <c r="N340" s="662"/>
      <c r="O340" s="662"/>
    </row>
    <row r="341" spans="1:15" s="21" customFormat="1" ht="17.25" customHeight="1">
      <c r="A341" s="13"/>
      <c r="B341" s="369"/>
      <c r="C341" s="369"/>
      <c r="D341" s="14">
        <v>9</v>
      </c>
      <c r="E341" s="15"/>
      <c r="F341" s="42"/>
      <c r="G341" s="17"/>
      <c r="H341" s="18" t="s">
        <v>965</v>
      </c>
      <c r="I341" s="24"/>
      <c r="J341" s="25"/>
      <c r="K341" s="26">
        <v>235</v>
      </c>
      <c r="L341" s="26">
        <v>235</v>
      </c>
      <c r="M341" s="711">
        <f t="shared" si="5"/>
        <v>100</v>
      </c>
      <c r="N341" s="662"/>
      <c r="O341" s="662"/>
    </row>
    <row r="342" spans="1:15" s="21" customFormat="1" ht="15.75" customHeight="1">
      <c r="A342" s="13"/>
      <c r="B342" s="369"/>
      <c r="C342" s="369"/>
      <c r="D342" s="14"/>
      <c r="E342" s="15"/>
      <c r="F342" s="27" t="s">
        <v>1842</v>
      </c>
      <c r="G342" s="28"/>
      <c r="H342" s="29"/>
      <c r="I342" s="30"/>
      <c r="J342" s="31">
        <f>SUM(J335:J340)</f>
        <v>9636</v>
      </c>
      <c r="K342" s="31">
        <f>SUM(K335:K341)</f>
        <v>15041</v>
      </c>
      <c r="L342" s="31">
        <f>SUM(L335:L341)</f>
        <v>15041</v>
      </c>
      <c r="M342" s="632">
        <f t="shared" si="5"/>
        <v>100</v>
      </c>
      <c r="N342" s="663"/>
      <c r="O342" s="663"/>
    </row>
    <row r="343" spans="1:15" s="21" customFormat="1" ht="0.75" customHeight="1" hidden="1">
      <c r="A343" s="13"/>
      <c r="B343" s="369"/>
      <c r="C343" s="369"/>
      <c r="D343" s="14"/>
      <c r="E343" s="15"/>
      <c r="F343" s="16"/>
      <c r="G343" s="17"/>
      <c r="H343" s="18"/>
      <c r="I343" s="34"/>
      <c r="J343" s="35"/>
      <c r="K343" s="36"/>
      <c r="L343" s="36"/>
      <c r="M343" s="711" t="e">
        <f t="shared" si="5"/>
        <v>#DIV/0!</v>
      </c>
      <c r="N343" s="662"/>
      <c r="O343" s="662"/>
    </row>
    <row r="344" spans="1:15" s="21" customFormat="1" ht="16.5" customHeight="1">
      <c r="A344" s="13">
        <v>22</v>
      </c>
      <c r="B344" s="369"/>
      <c r="C344" s="369">
        <v>2</v>
      </c>
      <c r="D344" s="14"/>
      <c r="E344" s="15"/>
      <c r="F344" s="22" t="s">
        <v>1924</v>
      </c>
      <c r="G344" s="23"/>
      <c r="H344" s="18"/>
      <c r="I344" s="24"/>
      <c r="J344" s="20"/>
      <c r="K344" s="33"/>
      <c r="L344" s="33"/>
      <c r="M344" s="711"/>
      <c r="N344" s="662"/>
      <c r="O344" s="662"/>
    </row>
    <row r="345" spans="1:15" s="21" customFormat="1" ht="16.5" customHeight="1">
      <c r="A345" s="13"/>
      <c r="B345" s="369"/>
      <c r="C345" s="369"/>
      <c r="D345" s="14">
        <v>1</v>
      </c>
      <c r="E345" s="15"/>
      <c r="F345" s="16"/>
      <c r="G345" s="17"/>
      <c r="H345" s="18" t="s">
        <v>1917</v>
      </c>
      <c r="I345" s="24"/>
      <c r="J345" s="25">
        <v>100</v>
      </c>
      <c r="K345" s="26">
        <v>541</v>
      </c>
      <c r="L345" s="26">
        <v>1483</v>
      </c>
      <c r="M345" s="711">
        <f t="shared" si="5"/>
        <v>274.12199630314234</v>
      </c>
      <c r="N345" s="662"/>
      <c r="O345" s="662"/>
    </row>
    <row r="346" spans="1:15" s="21" customFormat="1" ht="16.5" customHeight="1">
      <c r="A346" s="13"/>
      <c r="B346" s="369"/>
      <c r="C346" s="369"/>
      <c r="D346" s="14">
        <v>3</v>
      </c>
      <c r="E346" s="15"/>
      <c r="F346" s="16"/>
      <c r="G346" s="17"/>
      <c r="H346" s="18" t="s">
        <v>900</v>
      </c>
      <c r="I346" s="24"/>
      <c r="J346" s="25">
        <v>2682</v>
      </c>
      <c r="K346" s="26">
        <v>2682</v>
      </c>
      <c r="L346" s="26">
        <v>2505</v>
      </c>
      <c r="M346" s="711">
        <f t="shared" si="5"/>
        <v>93.40044742729306</v>
      </c>
      <c r="N346" s="662"/>
      <c r="O346" s="662"/>
    </row>
    <row r="347" spans="1:15" s="21" customFormat="1" ht="16.5" customHeight="1">
      <c r="A347" s="13"/>
      <c r="B347" s="369"/>
      <c r="C347" s="369"/>
      <c r="D347" s="14">
        <v>5</v>
      </c>
      <c r="E347" s="15"/>
      <c r="F347" s="16"/>
      <c r="G347" s="17"/>
      <c r="H347" s="18" t="s">
        <v>817</v>
      </c>
      <c r="I347" s="24"/>
      <c r="J347" s="25"/>
      <c r="K347" s="26"/>
      <c r="L347" s="26"/>
      <c r="M347" s="711"/>
      <c r="N347" s="662"/>
      <c r="O347" s="662"/>
    </row>
    <row r="348" spans="1:15" s="21" customFormat="1" ht="16.5" customHeight="1">
      <c r="A348" s="13"/>
      <c r="B348" s="369"/>
      <c r="C348" s="369"/>
      <c r="D348" s="14">
        <v>6</v>
      </c>
      <c r="E348" s="15"/>
      <c r="F348" s="16"/>
      <c r="G348" s="17"/>
      <c r="H348" s="18" t="s">
        <v>885</v>
      </c>
      <c r="I348" s="24"/>
      <c r="J348" s="25"/>
      <c r="K348" s="26">
        <v>34405</v>
      </c>
      <c r="L348" s="26">
        <v>34405</v>
      </c>
      <c r="M348" s="711">
        <f t="shared" si="5"/>
        <v>100</v>
      </c>
      <c r="N348" s="662"/>
      <c r="O348" s="662"/>
    </row>
    <row r="349" spans="1:15" s="21" customFormat="1" ht="15" customHeight="1">
      <c r="A349" s="13"/>
      <c r="B349" s="369"/>
      <c r="C349" s="369"/>
      <c r="D349" s="14">
        <v>8</v>
      </c>
      <c r="E349" s="15"/>
      <c r="F349" s="16"/>
      <c r="G349" s="17"/>
      <c r="H349" s="18" t="s">
        <v>976</v>
      </c>
      <c r="I349" s="24"/>
      <c r="J349" s="25"/>
      <c r="K349" s="26">
        <v>19044</v>
      </c>
      <c r="L349" s="26">
        <v>13452</v>
      </c>
      <c r="M349" s="711">
        <f t="shared" si="5"/>
        <v>70.6364209199748</v>
      </c>
      <c r="N349" s="662"/>
      <c r="O349" s="662"/>
    </row>
    <row r="350" spans="1:15" s="21" customFormat="1" ht="17.25" customHeight="1">
      <c r="A350" s="13"/>
      <c r="B350" s="369"/>
      <c r="C350" s="369"/>
      <c r="D350" s="14"/>
      <c r="E350" s="15"/>
      <c r="F350" s="27" t="s">
        <v>1842</v>
      </c>
      <c r="G350" s="28"/>
      <c r="H350" s="29"/>
      <c r="I350" s="30"/>
      <c r="J350" s="31">
        <f>SUM(J343:J349)</f>
        <v>2782</v>
      </c>
      <c r="K350" s="31">
        <f>SUM(K343:K349)</f>
        <v>56672</v>
      </c>
      <c r="L350" s="31">
        <f>SUM(L343:L349)</f>
        <v>51845</v>
      </c>
      <c r="M350" s="632">
        <f t="shared" si="5"/>
        <v>91.48256634669679</v>
      </c>
      <c r="N350" s="663"/>
      <c r="O350" s="663"/>
    </row>
    <row r="351" spans="1:15" s="21" customFormat="1" ht="9" customHeight="1" thickBot="1">
      <c r="A351" s="13"/>
      <c r="B351" s="369"/>
      <c r="C351" s="369"/>
      <c r="D351" s="14"/>
      <c r="E351" s="15"/>
      <c r="F351" s="16"/>
      <c r="G351" s="17"/>
      <c r="H351" s="18"/>
      <c r="I351" s="24"/>
      <c r="J351" s="25"/>
      <c r="K351" s="26"/>
      <c r="L351" s="26"/>
      <c r="M351" s="711"/>
      <c r="N351" s="662"/>
      <c r="O351" s="662"/>
    </row>
    <row r="352" spans="1:15" s="311" customFormat="1" ht="20.25" customHeight="1" thickBot="1">
      <c r="A352" s="303"/>
      <c r="B352" s="370"/>
      <c r="C352" s="370"/>
      <c r="D352" s="304"/>
      <c r="E352" s="305"/>
      <c r="F352" s="306" t="s">
        <v>1922</v>
      </c>
      <c r="G352" s="307"/>
      <c r="H352" s="308"/>
      <c r="I352" s="309"/>
      <c r="J352" s="310">
        <f>SUM(J296:J350)/2+SUM(J61:J280)/2+SUM(J8:J48)/2</f>
        <v>897964</v>
      </c>
      <c r="K352" s="310">
        <f>SUM(K296:K350)/2+SUM(K61:K280)/2+SUM(K8:K48)/2</f>
        <v>1506246</v>
      </c>
      <c r="L352" s="310">
        <f>SUM(L296:L350)/2+SUM(L61:L280)/2+SUM(L8:L48)/2</f>
        <v>1452196</v>
      </c>
      <c r="M352" s="748">
        <f t="shared" si="5"/>
        <v>96.41160872792359</v>
      </c>
      <c r="N352" s="665"/>
      <c r="O352" s="665"/>
    </row>
    <row r="353" spans="1:15" s="311" customFormat="1" ht="6.75" customHeight="1">
      <c r="A353" s="646"/>
      <c r="B353" s="647"/>
      <c r="C353" s="647"/>
      <c r="D353" s="648"/>
      <c r="E353" s="649"/>
      <c r="F353" s="642"/>
      <c r="G353" s="643"/>
      <c r="H353" s="644"/>
      <c r="I353" s="645"/>
      <c r="J353" s="650"/>
      <c r="K353" s="650"/>
      <c r="L353" s="650"/>
      <c r="M353" s="650"/>
      <c r="N353" s="666"/>
      <c r="O353" s="666"/>
    </row>
    <row r="354" spans="1:15" s="21" customFormat="1" ht="18.75" customHeight="1">
      <c r="A354" s="13"/>
      <c r="B354" s="371"/>
      <c r="C354" s="371"/>
      <c r="D354" s="70"/>
      <c r="E354" s="15"/>
      <c r="F354" s="299" t="s">
        <v>1866</v>
      </c>
      <c r="G354" s="300"/>
      <c r="H354" s="301"/>
      <c r="I354" s="302"/>
      <c r="J354" s="20"/>
      <c r="K354" s="33"/>
      <c r="L354" s="33"/>
      <c r="M354" s="33"/>
      <c r="N354" s="661"/>
      <c r="O354" s="661"/>
    </row>
    <row r="355" spans="1:15" s="21" customFormat="1" ht="1.5" customHeight="1">
      <c r="A355" s="13"/>
      <c r="B355" s="371"/>
      <c r="C355" s="371"/>
      <c r="D355" s="70"/>
      <c r="E355" s="15"/>
      <c r="F355" s="16"/>
      <c r="G355" s="17"/>
      <c r="H355" s="18"/>
      <c r="I355" s="19"/>
      <c r="J355" s="20"/>
      <c r="K355" s="72"/>
      <c r="L355" s="72"/>
      <c r="M355" s="72"/>
      <c r="N355" s="667"/>
      <c r="O355" s="667"/>
    </row>
    <row r="356" spans="1:15" s="21" customFormat="1" ht="27.75" customHeight="1">
      <c r="A356" s="13">
        <v>1</v>
      </c>
      <c r="B356" s="371"/>
      <c r="C356" s="371"/>
      <c r="D356" s="70"/>
      <c r="E356" s="15"/>
      <c r="F356" s="22" t="s">
        <v>955</v>
      </c>
      <c r="G356" s="23"/>
      <c r="H356" s="18"/>
      <c r="I356" s="19"/>
      <c r="J356" s="20"/>
      <c r="K356" s="33"/>
      <c r="L356" s="33"/>
      <c r="M356" s="33"/>
      <c r="N356" s="661"/>
      <c r="O356" s="661"/>
    </row>
    <row r="357" spans="1:15" s="21" customFormat="1" ht="25.5" customHeight="1">
      <c r="A357" s="13"/>
      <c r="B357" s="371"/>
      <c r="C357" s="371">
        <v>1</v>
      </c>
      <c r="D357" s="70"/>
      <c r="E357" s="15">
        <v>1</v>
      </c>
      <c r="F357" s="16"/>
      <c r="G357" s="17"/>
      <c r="H357" s="18"/>
      <c r="I357" s="24" t="s">
        <v>799</v>
      </c>
      <c r="J357" s="20">
        <v>12000</v>
      </c>
      <c r="K357" s="20">
        <v>12000</v>
      </c>
      <c r="L357" s="20">
        <v>12650</v>
      </c>
      <c r="M357" s="695">
        <f>L357/K357*100</f>
        <v>105.41666666666667</v>
      </c>
      <c r="N357" s="668"/>
      <c r="O357" s="668"/>
    </row>
    <row r="358" spans="1:15" s="21" customFormat="1" ht="44.25" customHeight="1">
      <c r="A358" s="13"/>
      <c r="B358" s="371"/>
      <c r="C358" s="371">
        <v>1</v>
      </c>
      <c r="D358" s="70"/>
      <c r="E358" s="15">
        <v>2</v>
      </c>
      <c r="F358" s="16"/>
      <c r="G358" s="17"/>
      <c r="H358" s="18"/>
      <c r="I358" s="24" t="s">
        <v>1589</v>
      </c>
      <c r="J358" s="73">
        <v>400</v>
      </c>
      <c r="K358" s="20">
        <v>400</v>
      </c>
      <c r="L358" s="20">
        <v>518</v>
      </c>
      <c r="M358" s="695">
        <f aca="true" t="shared" si="6" ref="M358:M422">L358/K358*100</f>
        <v>129.5</v>
      </c>
      <c r="N358" s="668"/>
      <c r="O358" s="668"/>
    </row>
    <row r="359" spans="1:15" s="21" customFormat="1" ht="21" customHeight="1">
      <c r="A359" s="13"/>
      <c r="B359" s="371"/>
      <c r="C359" s="371">
        <v>1</v>
      </c>
      <c r="D359" s="70"/>
      <c r="E359" s="15">
        <v>3</v>
      </c>
      <c r="F359" s="16"/>
      <c r="G359" s="17"/>
      <c r="H359" s="18"/>
      <c r="I359" s="24" t="s">
        <v>681</v>
      </c>
      <c r="J359" s="73">
        <v>14000</v>
      </c>
      <c r="K359" s="20">
        <v>14000</v>
      </c>
      <c r="L359" s="20">
        <v>16175</v>
      </c>
      <c r="M359" s="695">
        <f t="shared" si="6"/>
        <v>115.53571428571428</v>
      </c>
      <c r="N359" s="668"/>
      <c r="O359" s="668"/>
    </row>
    <row r="360" spans="1:15" s="21" customFormat="1" ht="15.75" customHeight="1">
      <c r="A360" s="13"/>
      <c r="B360" s="371"/>
      <c r="C360" s="371">
        <v>1</v>
      </c>
      <c r="D360" s="70"/>
      <c r="E360" s="15">
        <v>4</v>
      </c>
      <c r="F360" s="16"/>
      <c r="G360" s="17"/>
      <c r="H360" s="18"/>
      <c r="I360" s="24" t="s">
        <v>1713</v>
      </c>
      <c r="J360" s="73">
        <v>1000</v>
      </c>
      <c r="K360" s="20">
        <v>1000</v>
      </c>
      <c r="L360" s="20">
        <v>3769</v>
      </c>
      <c r="M360" s="695">
        <f t="shared" si="6"/>
        <v>376.90000000000003</v>
      </c>
      <c r="N360" s="668"/>
      <c r="O360" s="668"/>
    </row>
    <row r="361" spans="1:15" s="21" customFormat="1" ht="15.75" customHeight="1">
      <c r="A361" s="13"/>
      <c r="B361" s="371"/>
      <c r="C361" s="371">
        <v>2</v>
      </c>
      <c r="D361" s="70"/>
      <c r="E361" s="15">
        <v>5</v>
      </c>
      <c r="F361" s="16"/>
      <c r="G361" s="17"/>
      <c r="H361" s="18"/>
      <c r="I361" s="24" t="s">
        <v>883</v>
      </c>
      <c r="J361" s="73">
        <v>800</v>
      </c>
      <c r="K361" s="20">
        <v>800</v>
      </c>
      <c r="L361" s="20">
        <v>293</v>
      </c>
      <c r="M361" s="695">
        <f t="shared" si="6"/>
        <v>36.625</v>
      </c>
      <c r="N361" s="668"/>
      <c r="O361" s="668"/>
    </row>
    <row r="362" spans="1:15" s="21" customFormat="1" ht="3.75" customHeight="1">
      <c r="A362" s="13"/>
      <c r="B362" s="371"/>
      <c r="C362" s="371"/>
      <c r="D362" s="70"/>
      <c r="E362" s="15"/>
      <c r="F362" s="16"/>
      <c r="G362" s="17"/>
      <c r="H362" s="18"/>
      <c r="I362" s="24"/>
      <c r="J362" s="73"/>
      <c r="K362" s="74"/>
      <c r="L362" s="74"/>
      <c r="M362" s="695"/>
      <c r="N362" s="668"/>
      <c r="O362" s="668"/>
    </row>
    <row r="363" spans="1:15" s="21" customFormat="1" ht="15.75" customHeight="1">
      <c r="A363" s="13"/>
      <c r="B363" s="371"/>
      <c r="C363" s="371"/>
      <c r="D363" s="70"/>
      <c r="E363" s="15"/>
      <c r="F363" s="27" t="s">
        <v>1842</v>
      </c>
      <c r="G363" s="28"/>
      <c r="H363" s="29"/>
      <c r="I363" s="30"/>
      <c r="J363" s="31">
        <f>SUM(J354:J362)</f>
        <v>28200</v>
      </c>
      <c r="K363" s="31">
        <f>SUM(K354:K362)</f>
        <v>28200</v>
      </c>
      <c r="L363" s="31">
        <f>SUM(L354:L362)</f>
        <v>33405</v>
      </c>
      <c r="M363" s="632">
        <f t="shared" si="6"/>
        <v>118.45744680851065</v>
      </c>
      <c r="N363" s="663"/>
      <c r="O363" s="663"/>
    </row>
    <row r="364" spans="1:15" s="21" customFormat="1" ht="12" customHeight="1">
      <c r="A364" s="13"/>
      <c r="B364" s="371"/>
      <c r="C364" s="371"/>
      <c r="D364" s="70"/>
      <c r="E364" s="15"/>
      <c r="F364" s="37"/>
      <c r="G364" s="38"/>
      <c r="H364" s="39"/>
      <c r="I364" s="40"/>
      <c r="J364" s="41"/>
      <c r="K364" s="41"/>
      <c r="L364" s="41"/>
      <c r="M364" s="695"/>
      <c r="N364" s="668"/>
      <c r="O364" s="668"/>
    </row>
    <row r="365" spans="1:15" s="21" customFormat="1" ht="14.25" customHeight="1">
      <c r="A365" s="13">
        <v>2</v>
      </c>
      <c r="B365" s="371"/>
      <c r="C365" s="371"/>
      <c r="D365" s="70"/>
      <c r="E365" s="15"/>
      <c r="F365" s="22" t="s">
        <v>800</v>
      </c>
      <c r="G365" s="23"/>
      <c r="H365" s="18"/>
      <c r="I365" s="19"/>
      <c r="J365" s="20"/>
      <c r="K365" s="20"/>
      <c r="L365" s="20"/>
      <c r="M365" s="695"/>
      <c r="N365" s="668"/>
      <c r="O365" s="668"/>
    </row>
    <row r="366" spans="1:15" s="21" customFormat="1" ht="14.25" customHeight="1">
      <c r="A366" s="13"/>
      <c r="B366" s="371"/>
      <c r="C366" s="371">
        <v>2</v>
      </c>
      <c r="D366" s="70"/>
      <c r="E366" s="15">
        <v>1</v>
      </c>
      <c r="F366" s="16"/>
      <c r="G366" s="17"/>
      <c r="H366" s="18"/>
      <c r="I366" s="24" t="s">
        <v>682</v>
      </c>
      <c r="J366" s="20">
        <v>500</v>
      </c>
      <c r="K366" s="20">
        <v>500</v>
      </c>
      <c r="L366" s="20">
        <v>508</v>
      </c>
      <c r="M366" s="695">
        <f t="shared" si="6"/>
        <v>101.6</v>
      </c>
      <c r="N366" s="668"/>
      <c r="O366" s="668"/>
    </row>
    <row r="367" spans="1:15" s="21" customFormat="1" ht="16.5" customHeight="1">
      <c r="A367" s="13"/>
      <c r="B367" s="371"/>
      <c r="C367" s="371">
        <v>2</v>
      </c>
      <c r="D367" s="70"/>
      <c r="E367" s="15">
        <v>2</v>
      </c>
      <c r="F367" s="16"/>
      <c r="G367" s="17"/>
      <c r="H367" s="18"/>
      <c r="I367" s="24" t="s">
        <v>1738</v>
      </c>
      <c r="J367" s="20">
        <v>2000</v>
      </c>
      <c r="K367" s="20">
        <v>2000</v>
      </c>
      <c r="L367" s="20">
        <v>6159</v>
      </c>
      <c r="M367" s="695">
        <f t="shared" si="6"/>
        <v>307.95</v>
      </c>
      <c r="N367" s="668"/>
      <c r="O367" s="668"/>
    </row>
    <row r="368" spans="1:15" s="21" customFormat="1" ht="14.25" customHeight="1">
      <c r="A368" s="13"/>
      <c r="B368" s="371"/>
      <c r="C368" s="371">
        <v>1</v>
      </c>
      <c r="D368" s="70"/>
      <c r="E368" s="15">
        <v>3</v>
      </c>
      <c r="F368" s="16"/>
      <c r="G368" s="17"/>
      <c r="H368" s="18"/>
      <c r="I368" s="24" t="s">
        <v>683</v>
      </c>
      <c r="J368" s="73">
        <v>2000</v>
      </c>
      <c r="K368" s="73">
        <v>2000</v>
      </c>
      <c r="L368" s="73">
        <v>2529</v>
      </c>
      <c r="M368" s="695">
        <f t="shared" si="6"/>
        <v>126.44999999999999</v>
      </c>
      <c r="N368" s="668"/>
      <c r="O368" s="668"/>
    </row>
    <row r="369" spans="1:15" s="21" customFormat="1" ht="14.25" customHeight="1">
      <c r="A369" s="13"/>
      <c r="B369" s="371"/>
      <c r="C369" s="371">
        <v>2</v>
      </c>
      <c r="D369" s="70"/>
      <c r="E369" s="15">
        <v>4</v>
      </c>
      <c r="F369" s="16"/>
      <c r="G369" s="17"/>
      <c r="H369" s="18"/>
      <c r="I369" s="24" t="s">
        <v>684</v>
      </c>
      <c r="J369" s="73">
        <v>3500</v>
      </c>
      <c r="K369" s="73">
        <v>3500</v>
      </c>
      <c r="L369" s="73">
        <v>4140</v>
      </c>
      <c r="M369" s="695">
        <f t="shared" si="6"/>
        <v>118.28571428571428</v>
      </c>
      <c r="N369" s="668"/>
      <c r="O369" s="668"/>
    </row>
    <row r="370" spans="1:15" s="21" customFormat="1" ht="14.25" customHeight="1">
      <c r="A370" s="13"/>
      <c r="B370" s="371"/>
      <c r="C370" s="371">
        <v>1</v>
      </c>
      <c r="D370" s="70"/>
      <c r="E370" s="15">
        <v>5</v>
      </c>
      <c r="F370" s="16"/>
      <c r="G370" s="17"/>
      <c r="H370" s="18"/>
      <c r="I370" s="24" t="s">
        <v>1885</v>
      </c>
      <c r="J370" s="73">
        <v>400</v>
      </c>
      <c r="K370" s="73">
        <v>400</v>
      </c>
      <c r="L370" s="73">
        <v>237</v>
      </c>
      <c r="M370" s="695">
        <f t="shared" si="6"/>
        <v>59.25</v>
      </c>
      <c r="N370" s="668"/>
      <c r="O370" s="668"/>
    </row>
    <row r="371" spans="1:15" s="21" customFormat="1" ht="27" customHeight="1">
      <c r="A371" s="13"/>
      <c r="B371" s="371"/>
      <c r="C371" s="371">
        <v>2</v>
      </c>
      <c r="D371" s="70"/>
      <c r="E371" s="15">
        <v>6</v>
      </c>
      <c r="F371" s="16"/>
      <c r="G371" s="17"/>
      <c r="H371" s="18"/>
      <c r="I371" s="24" t="s">
        <v>2024</v>
      </c>
      <c r="J371" s="73">
        <v>500</v>
      </c>
      <c r="K371" s="73">
        <v>500</v>
      </c>
      <c r="L371" s="73"/>
      <c r="M371" s="695"/>
      <c r="N371" s="668"/>
      <c r="O371" s="668"/>
    </row>
    <row r="372" spans="1:15" s="21" customFormat="1" ht="15" customHeight="1">
      <c r="A372" s="75"/>
      <c r="B372" s="372"/>
      <c r="C372" s="372">
        <v>1</v>
      </c>
      <c r="D372" s="76"/>
      <c r="E372" s="15">
        <v>7</v>
      </c>
      <c r="F372" s="16"/>
      <c r="G372" s="17"/>
      <c r="H372" s="18"/>
      <c r="I372" s="24" t="s">
        <v>1714</v>
      </c>
      <c r="J372" s="73">
        <v>500</v>
      </c>
      <c r="K372" s="73">
        <v>500</v>
      </c>
      <c r="L372" s="73">
        <v>288</v>
      </c>
      <c r="M372" s="695">
        <f t="shared" si="6"/>
        <v>57.599999999999994</v>
      </c>
      <c r="N372" s="668"/>
      <c r="O372" s="668"/>
    </row>
    <row r="373" spans="1:15" s="21" customFormat="1" ht="15" customHeight="1">
      <c r="A373" s="75"/>
      <c r="B373" s="372"/>
      <c r="C373" s="372">
        <v>2</v>
      </c>
      <c r="D373" s="76"/>
      <c r="E373" s="15">
        <v>8</v>
      </c>
      <c r="F373" s="16"/>
      <c r="G373" s="17"/>
      <c r="H373" s="18"/>
      <c r="I373" s="77" t="s">
        <v>1701</v>
      </c>
      <c r="J373" s="73">
        <v>1000</v>
      </c>
      <c r="K373" s="73">
        <v>1029</v>
      </c>
      <c r="L373" s="73">
        <v>4424</v>
      </c>
      <c r="M373" s="695">
        <f t="shared" si="6"/>
        <v>429.93197278911566</v>
      </c>
      <c r="N373" s="668"/>
      <c r="O373" s="668"/>
    </row>
    <row r="374" spans="1:15" s="21" customFormat="1" ht="15" customHeight="1">
      <c r="A374" s="75"/>
      <c r="B374" s="372"/>
      <c r="C374" s="372">
        <v>2</v>
      </c>
      <c r="D374" s="76"/>
      <c r="E374" s="15">
        <v>9</v>
      </c>
      <c r="F374" s="16"/>
      <c r="G374" s="17"/>
      <c r="H374" s="18"/>
      <c r="I374" s="77" t="s">
        <v>685</v>
      </c>
      <c r="J374" s="73">
        <v>3000</v>
      </c>
      <c r="K374" s="73">
        <v>3000</v>
      </c>
      <c r="L374" s="73">
        <v>3863</v>
      </c>
      <c r="M374" s="695">
        <f t="shared" si="6"/>
        <v>128.76666666666668</v>
      </c>
      <c r="N374" s="668"/>
      <c r="O374" s="668"/>
    </row>
    <row r="375" spans="1:15" s="21" customFormat="1" ht="15" customHeight="1">
      <c r="A375" s="75"/>
      <c r="B375" s="372"/>
      <c r="C375" s="372">
        <v>1</v>
      </c>
      <c r="D375" s="76"/>
      <c r="E375" s="15">
        <v>10</v>
      </c>
      <c r="F375" s="16"/>
      <c r="G375" s="17"/>
      <c r="H375" s="18"/>
      <c r="I375" s="77" t="s">
        <v>1814</v>
      </c>
      <c r="J375" s="73">
        <v>60</v>
      </c>
      <c r="K375" s="73">
        <v>60</v>
      </c>
      <c r="L375" s="73">
        <v>167</v>
      </c>
      <c r="M375" s="695">
        <f t="shared" si="6"/>
        <v>278.3333333333333</v>
      </c>
      <c r="N375" s="668"/>
      <c r="O375" s="668"/>
    </row>
    <row r="376" spans="1:15" s="21" customFormat="1" ht="14.25" customHeight="1">
      <c r="A376" s="75"/>
      <c r="B376" s="372"/>
      <c r="C376" s="372">
        <v>2</v>
      </c>
      <c r="D376" s="76"/>
      <c r="E376" s="15">
        <v>11</v>
      </c>
      <c r="F376" s="16"/>
      <c r="G376" s="17"/>
      <c r="H376" s="18"/>
      <c r="I376" s="77" t="s">
        <v>686</v>
      </c>
      <c r="J376" s="73">
        <v>1220</v>
      </c>
      <c r="K376" s="73">
        <v>2303</v>
      </c>
      <c r="L376" s="73">
        <v>2466</v>
      </c>
      <c r="M376" s="695">
        <f t="shared" si="6"/>
        <v>107.07772470690404</v>
      </c>
      <c r="N376" s="668"/>
      <c r="O376" s="668"/>
    </row>
    <row r="377" spans="1:15" s="21" customFormat="1" ht="14.25" customHeight="1">
      <c r="A377" s="75"/>
      <c r="B377" s="372"/>
      <c r="C377" s="372">
        <v>2</v>
      </c>
      <c r="D377" s="76"/>
      <c r="E377" s="15">
        <v>12</v>
      </c>
      <c r="F377" s="16"/>
      <c r="G377" s="17"/>
      <c r="H377" s="18"/>
      <c r="I377" s="77" t="s">
        <v>908</v>
      </c>
      <c r="J377" s="73"/>
      <c r="K377" s="73">
        <v>764</v>
      </c>
      <c r="L377" s="73">
        <v>1803</v>
      </c>
      <c r="M377" s="695">
        <f t="shared" si="6"/>
        <v>235.99476439790575</v>
      </c>
      <c r="N377" s="668"/>
      <c r="O377" s="668"/>
    </row>
    <row r="378" spans="1:15" s="21" customFormat="1" ht="14.25" customHeight="1">
      <c r="A378" s="75"/>
      <c r="B378" s="372"/>
      <c r="C378" s="372">
        <v>2</v>
      </c>
      <c r="D378" s="76"/>
      <c r="E378" s="15">
        <v>13</v>
      </c>
      <c r="F378" s="16"/>
      <c r="G378" s="17"/>
      <c r="H378" s="18"/>
      <c r="I378" s="77" t="s">
        <v>913</v>
      </c>
      <c r="J378" s="73"/>
      <c r="K378" s="73"/>
      <c r="L378" s="73">
        <v>730</v>
      </c>
      <c r="M378" s="695"/>
      <c r="N378" s="668"/>
      <c r="O378" s="668"/>
    </row>
    <row r="379" spans="1:15" s="21" customFormat="1" ht="14.25" customHeight="1">
      <c r="A379" s="75"/>
      <c r="B379" s="372"/>
      <c r="C379" s="372">
        <v>2</v>
      </c>
      <c r="D379" s="76"/>
      <c r="E379" s="15">
        <v>14</v>
      </c>
      <c r="F379" s="16"/>
      <c r="G379" s="17"/>
      <c r="H379" s="18"/>
      <c r="I379" s="77" t="s">
        <v>914</v>
      </c>
      <c r="J379" s="73"/>
      <c r="K379" s="73">
        <v>300</v>
      </c>
      <c r="L379" s="73">
        <v>300</v>
      </c>
      <c r="M379" s="695">
        <f t="shared" si="6"/>
        <v>100</v>
      </c>
      <c r="N379" s="668"/>
      <c r="O379" s="668"/>
    </row>
    <row r="380" spans="1:15" s="21" customFormat="1" ht="9" customHeight="1">
      <c r="A380" s="75"/>
      <c r="B380" s="372"/>
      <c r="C380" s="372"/>
      <c r="D380" s="76"/>
      <c r="E380" s="15"/>
      <c r="F380" s="16"/>
      <c r="G380" s="17"/>
      <c r="H380" s="18"/>
      <c r="I380" s="77"/>
      <c r="J380" s="73"/>
      <c r="K380" s="73"/>
      <c r="L380" s="73"/>
      <c r="M380" s="695"/>
      <c r="N380" s="668"/>
      <c r="O380" s="668"/>
    </row>
    <row r="381" spans="1:15" s="21" customFormat="1" ht="15" customHeight="1">
      <c r="A381" s="13"/>
      <c r="B381" s="371"/>
      <c r="C381" s="371"/>
      <c r="D381" s="70"/>
      <c r="E381" s="15"/>
      <c r="F381" s="16"/>
      <c r="G381" s="17"/>
      <c r="H381" s="18"/>
      <c r="I381" s="24"/>
      <c r="J381" s="73"/>
      <c r="K381" s="74"/>
      <c r="L381" s="74"/>
      <c r="M381" s="695"/>
      <c r="N381" s="668"/>
      <c r="O381" s="668"/>
    </row>
    <row r="382" spans="1:15" s="21" customFormat="1" ht="18" customHeight="1">
      <c r="A382" s="13"/>
      <c r="B382" s="371"/>
      <c r="C382" s="371"/>
      <c r="D382" s="70"/>
      <c r="E382" s="15"/>
      <c r="F382" s="27" t="s">
        <v>1842</v>
      </c>
      <c r="G382" s="28"/>
      <c r="H382" s="29"/>
      <c r="I382" s="30"/>
      <c r="J382" s="31">
        <f>SUM(J366:J381)</f>
        <v>14680</v>
      </c>
      <c r="K382" s="31">
        <f>SUM(K366:K381)</f>
        <v>16856</v>
      </c>
      <c r="L382" s="31">
        <f>SUM(L366:L381)</f>
        <v>27614</v>
      </c>
      <c r="M382" s="632">
        <f t="shared" si="6"/>
        <v>163.82297104888468</v>
      </c>
      <c r="N382" s="663"/>
      <c r="O382" s="663"/>
    </row>
    <row r="383" spans="1:15" s="21" customFormat="1" ht="11.25" customHeight="1">
      <c r="A383" s="13"/>
      <c r="B383" s="371"/>
      <c r="C383" s="371"/>
      <c r="D383" s="70"/>
      <c r="E383" s="15"/>
      <c r="F383" s="37"/>
      <c r="G383" s="38"/>
      <c r="H383" s="39"/>
      <c r="I383" s="40"/>
      <c r="J383" s="41"/>
      <c r="K383" s="41"/>
      <c r="L383" s="41"/>
      <c r="M383" s="695"/>
      <c r="N383" s="668"/>
      <c r="O383" s="668"/>
    </row>
    <row r="384" spans="1:15" s="21" customFormat="1" ht="15" customHeight="1">
      <c r="A384" s="13">
        <v>3</v>
      </c>
      <c r="B384" s="371"/>
      <c r="C384" s="371"/>
      <c r="D384" s="70"/>
      <c r="E384" s="15"/>
      <c r="F384" s="22" t="s">
        <v>801</v>
      </c>
      <c r="G384" s="23"/>
      <c r="H384" s="18"/>
      <c r="I384" s="19"/>
      <c r="J384" s="78"/>
      <c r="K384" s="26"/>
      <c r="L384" s="26"/>
      <c r="M384" s="695"/>
      <c r="N384" s="668"/>
      <c r="O384" s="668"/>
    </row>
    <row r="385" spans="1:15" s="21" customFormat="1" ht="18.75" customHeight="1">
      <c r="A385" s="13"/>
      <c r="B385" s="371"/>
      <c r="C385" s="371">
        <v>1</v>
      </c>
      <c r="D385" s="70"/>
      <c r="E385" s="15">
        <v>1</v>
      </c>
      <c r="F385" s="22"/>
      <c r="G385" s="23"/>
      <c r="H385" s="18"/>
      <c r="I385" s="24" t="s">
        <v>884</v>
      </c>
      <c r="J385" s="73">
        <v>250</v>
      </c>
      <c r="K385" s="73">
        <v>250</v>
      </c>
      <c r="L385" s="73">
        <v>1518</v>
      </c>
      <c r="M385" s="695">
        <f t="shared" si="6"/>
        <v>607.2</v>
      </c>
      <c r="N385" s="668"/>
      <c r="O385" s="668"/>
    </row>
    <row r="386" spans="1:15" s="21" customFormat="1" ht="15" customHeight="1">
      <c r="A386" s="13"/>
      <c r="B386" s="371"/>
      <c r="C386" s="371">
        <v>1</v>
      </c>
      <c r="D386" s="70"/>
      <c r="E386" s="15">
        <v>2</v>
      </c>
      <c r="F386" s="22"/>
      <c r="G386" s="23"/>
      <c r="H386" s="18"/>
      <c r="I386" s="24" t="s">
        <v>1970</v>
      </c>
      <c r="J386" s="73">
        <v>113803</v>
      </c>
      <c r="K386" s="73">
        <v>113803</v>
      </c>
      <c r="L386" s="73">
        <v>119829</v>
      </c>
      <c r="M386" s="695">
        <f t="shared" si="6"/>
        <v>105.29511524300766</v>
      </c>
      <c r="N386" s="668"/>
      <c r="O386" s="668"/>
    </row>
    <row r="387" spans="1:15" s="21" customFormat="1" ht="32.25" customHeight="1">
      <c r="A387" s="13"/>
      <c r="B387" s="371"/>
      <c r="C387" s="371">
        <v>1</v>
      </c>
      <c r="D387" s="70"/>
      <c r="E387" s="15">
        <v>3</v>
      </c>
      <c r="F387" s="22"/>
      <c r="G387" s="23"/>
      <c r="H387" s="18"/>
      <c r="I387" s="24" t="s">
        <v>802</v>
      </c>
      <c r="J387" s="73">
        <v>132991</v>
      </c>
      <c r="K387" s="73">
        <v>132991</v>
      </c>
      <c r="L387" s="73">
        <v>94237</v>
      </c>
      <c r="M387" s="695">
        <f t="shared" si="6"/>
        <v>70.85968223413614</v>
      </c>
      <c r="N387" s="668"/>
      <c r="O387" s="668"/>
    </row>
    <row r="388" spans="1:15" s="21" customFormat="1" ht="9" customHeight="1">
      <c r="A388" s="13"/>
      <c r="B388" s="371"/>
      <c r="C388" s="371"/>
      <c r="D388" s="70"/>
      <c r="E388" s="15"/>
      <c r="F388" s="16"/>
      <c r="G388" s="17"/>
      <c r="H388" s="18"/>
      <c r="I388" s="19"/>
      <c r="J388" s="636"/>
      <c r="K388" s="33"/>
      <c r="L388" s="33"/>
      <c r="M388" s="695"/>
      <c r="N388" s="668"/>
      <c r="O388" s="668"/>
    </row>
    <row r="389" spans="1:15" s="21" customFormat="1" ht="20.25" customHeight="1">
      <c r="A389" s="13"/>
      <c r="B389" s="371"/>
      <c r="C389" s="371"/>
      <c r="D389" s="70"/>
      <c r="E389" s="15"/>
      <c r="F389" s="27" t="s">
        <v>1842</v>
      </c>
      <c r="G389" s="28"/>
      <c r="H389" s="29"/>
      <c r="I389" s="30"/>
      <c r="J389" s="31">
        <f>SUM(J385:J388)</f>
        <v>247044</v>
      </c>
      <c r="K389" s="31">
        <f>SUM(K385:K388)</f>
        <v>247044</v>
      </c>
      <c r="L389" s="31">
        <f>SUM(L385:L388)</f>
        <v>215584</v>
      </c>
      <c r="M389" s="632">
        <f t="shared" si="6"/>
        <v>87.26542640177458</v>
      </c>
      <c r="N389" s="663"/>
      <c r="O389" s="663"/>
    </row>
    <row r="390" spans="1:15" s="21" customFormat="1" ht="5.25" customHeight="1">
      <c r="A390" s="13"/>
      <c r="B390" s="371"/>
      <c r="C390" s="371"/>
      <c r="D390" s="70"/>
      <c r="E390" s="15"/>
      <c r="F390" s="16"/>
      <c r="G390" s="17"/>
      <c r="H390" s="18"/>
      <c r="I390" s="34"/>
      <c r="J390" s="35"/>
      <c r="K390" s="35"/>
      <c r="L390" s="35"/>
      <c r="M390" s="695"/>
      <c r="N390" s="668"/>
      <c r="O390" s="668"/>
    </row>
    <row r="391" spans="1:15" s="21" customFormat="1" ht="1.5" customHeight="1">
      <c r="A391" s="13"/>
      <c r="B391" s="369"/>
      <c r="C391" s="369"/>
      <c r="D391" s="14"/>
      <c r="E391" s="15"/>
      <c r="F391" s="42"/>
      <c r="G391" s="17"/>
      <c r="H391" s="18"/>
      <c r="I391" s="19"/>
      <c r="J391" s="20"/>
      <c r="K391" s="33"/>
      <c r="L391" s="33"/>
      <c r="M391" s="695"/>
      <c r="N391" s="668"/>
      <c r="O391" s="668"/>
    </row>
    <row r="392" spans="1:15" s="21" customFormat="1" ht="13.5" customHeight="1">
      <c r="A392" s="13">
        <v>4</v>
      </c>
      <c r="B392" s="371"/>
      <c r="C392" s="371">
        <v>2</v>
      </c>
      <c r="D392" s="70"/>
      <c r="E392" s="15"/>
      <c r="F392" s="22" t="s">
        <v>687</v>
      </c>
      <c r="G392" s="23"/>
      <c r="H392" s="18"/>
      <c r="I392" s="19"/>
      <c r="J392" s="79"/>
      <c r="K392" s="26"/>
      <c r="L392" s="26"/>
      <c r="M392" s="695"/>
      <c r="N392" s="668"/>
      <c r="O392" s="668"/>
    </row>
    <row r="393" spans="1:15" s="21" customFormat="1" ht="13.5" customHeight="1">
      <c r="A393" s="13"/>
      <c r="B393" s="371"/>
      <c r="C393" s="371"/>
      <c r="D393" s="70"/>
      <c r="E393" s="15">
        <v>1</v>
      </c>
      <c r="F393" s="22"/>
      <c r="G393" s="23"/>
      <c r="H393" s="18"/>
      <c r="I393" s="77" t="s">
        <v>1743</v>
      </c>
      <c r="J393" s="20">
        <v>55000</v>
      </c>
      <c r="K393" s="20">
        <v>55000</v>
      </c>
      <c r="L393" s="20">
        <v>63374</v>
      </c>
      <c r="M393" s="695">
        <f t="shared" si="6"/>
        <v>115.22545454545454</v>
      </c>
      <c r="N393" s="668"/>
      <c r="O393" s="668"/>
    </row>
    <row r="394" spans="1:15" s="21" customFormat="1" ht="13.5" customHeight="1">
      <c r="A394" s="13"/>
      <c r="B394" s="371"/>
      <c r="C394" s="371"/>
      <c r="D394" s="70"/>
      <c r="E394" s="15">
        <v>2</v>
      </c>
      <c r="F394" s="22"/>
      <c r="G394" s="23"/>
      <c r="H394" s="18"/>
      <c r="I394" s="77" t="s">
        <v>2026</v>
      </c>
      <c r="J394" s="20">
        <v>20000</v>
      </c>
      <c r="K394" s="20">
        <v>20000</v>
      </c>
      <c r="L394" s="20">
        <v>20651</v>
      </c>
      <c r="M394" s="695">
        <f t="shared" si="6"/>
        <v>103.25500000000001</v>
      </c>
      <c r="N394" s="668"/>
      <c r="O394" s="668"/>
    </row>
    <row r="395" spans="1:15" s="21" customFormat="1" ht="36" customHeight="1">
      <c r="A395" s="13"/>
      <c r="B395" s="371"/>
      <c r="C395" s="371"/>
      <c r="D395" s="70"/>
      <c r="E395" s="15">
        <v>3</v>
      </c>
      <c r="F395" s="16"/>
      <c r="G395" s="17"/>
      <c r="H395" s="18"/>
      <c r="I395" s="24" t="s">
        <v>915</v>
      </c>
      <c r="J395" s="20"/>
      <c r="K395" s="33"/>
      <c r="L395" s="33">
        <v>9988</v>
      </c>
      <c r="M395" s="695"/>
      <c r="N395" s="668"/>
      <c r="O395" s="668"/>
    </row>
    <row r="396" spans="1:15" s="21" customFormat="1" ht="22.5" customHeight="1">
      <c r="A396" s="13"/>
      <c r="B396" s="371"/>
      <c r="C396" s="371"/>
      <c r="D396" s="70"/>
      <c r="E396" s="15"/>
      <c r="F396" s="27" t="s">
        <v>1842</v>
      </c>
      <c r="G396" s="28"/>
      <c r="H396" s="29"/>
      <c r="I396" s="30"/>
      <c r="J396" s="31">
        <f>SUM(J391:J395)</f>
        <v>75000</v>
      </c>
      <c r="K396" s="31">
        <f>SUM(K391:K395)</f>
        <v>75000</v>
      </c>
      <c r="L396" s="31">
        <f>SUM(L391:L395)</f>
        <v>94013</v>
      </c>
      <c r="M396" s="632">
        <f t="shared" si="6"/>
        <v>125.35066666666668</v>
      </c>
      <c r="N396" s="663"/>
      <c r="O396" s="663"/>
    </row>
    <row r="397" spans="1:15" s="21" customFormat="1" ht="6.75" customHeight="1">
      <c r="A397" s="13"/>
      <c r="B397" s="371"/>
      <c r="C397" s="371"/>
      <c r="D397" s="70"/>
      <c r="E397" s="15"/>
      <c r="F397" s="16"/>
      <c r="G397" s="17"/>
      <c r="H397" s="18"/>
      <c r="I397" s="34"/>
      <c r="J397" s="35"/>
      <c r="K397" s="36"/>
      <c r="L397" s="36"/>
      <c r="M397" s="695"/>
      <c r="N397" s="668"/>
      <c r="O397" s="668"/>
    </row>
    <row r="398" spans="1:15" s="21" customFormat="1" ht="23.25" customHeight="1">
      <c r="A398" s="154"/>
      <c r="B398" s="373"/>
      <c r="C398" s="373"/>
      <c r="D398" s="155"/>
      <c r="E398" s="156"/>
      <c r="F398" s="157" t="s">
        <v>803</v>
      </c>
      <c r="G398" s="158"/>
      <c r="H398" s="159"/>
      <c r="I398" s="160"/>
      <c r="J398" s="161">
        <f>SUM(J354:J397)/2</f>
        <v>364924</v>
      </c>
      <c r="K398" s="161">
        <f>SUM(K354:K397)/2</f>
        <v>367100</v>
      </c>
      <c r="L398" s="161">
        <f>SUM(L354:L397)/2</f>
        <v>370616</v>
      </c>
      <c r="M398" s="633">
        <f t="shared" si="6"/>
        <v>100.95777717243257</v>
      </c>
      <c r="N398" s="669"/>
      <c r="O398" s="669"/>
    </row>
    <row r="399" spans="1:15" s="21" customFormat="1" ht="5.25" customHeight="1">
      <c r="A399" s="13"/>
      <c r="B399" s="371"/>
      <c r="C399" s="371"/>
      <c r="D399" s="70"/>
      <c r="E399" s="15"/>
      <c r="F399" s="22"/>
      <c r="G399" s="23"/>
      <c r="H399" s="18"/>
      <c r="I399" s="24"/>
      <c r="J399" s="80"/>
      <c r="K399" s="81"/>
      <c r="L399" s="81"/>
      <c r="M399" s="695"/>
      <c r="N399" s="668"/>
      <c r="O399" s="668"/>
    </row>
    <row r="400" spans="1:15" s="21" customFormat="1" ht="15" customHeight="1">
      <c r="A400" s="13">
        <v>5</v>
      </c>
      <c r="B400" s="371"/>
      <c r="C400" s="371"/>
      <c r="D400" s="70"/>
      <c r="E400" s="15"/>
      <c r="F400" s="22" t="s">
        <v>804</v>
      </c>
      <c r="G400" s="23"/>
      <c r="H400" s="18"/>
      <c r="I400" s="24"/>
      <c r="J400" s="80"/>
      <c r="K400" s="81"/>
      <c r="L400" s="81"/>
      <c r="M400" s="695"/>
      <c r="N400" s="668"/>
      <c r="O400" s="668"/>
    </row>
    <row r="401" spans="1:15" s="21" customFormat="1" ht="9" customHeight="1">
      <c r="A401" s="13"/>
      <c r="B401" s="371"/>
      <c r="C401" s="371"/>
      <c r="D401" s="70"/>
      <c r="E401" s="15"/>
      <c r="F401" s="22"/>
      <c r="G401" s="23"/>
      <c r="H401" s="18"/>
      <c r="I401" s="24"/>
      <c r="J401" s="80"/>
      <c r="K401" s="81"/>
      <c r="L401" s="81"/>
      <c r="M401" s="695"/>
      <c r="N401" s="668"/>
      <c r="O401" s="668"/>
    </row>
    <row r="402" spans="1:15" s="21" customFormat="1" ht="15" customHeight="1">
      <c r="A402" s="13"/>
      <c r="B402" s="371"/>
      <c r="C402" s="371">
        <v>2</v>
      </c>
      <c r="D402" s="70"/>
      <c r="E402" s="15">
        <v>1</v>
      </c>
      <c r="F402" s="22"/>
      <c r="G402" s="23"/>
      <c r="H402" s="18"/>
      <c r="I402" s="77" t="s">
        <v>805</v>
      </c>
      <c r="J402" s="20">
        <v>43692</v>
      </c>
      <c r="K402" s="81"/>
      <c r="L402" s="81"/>
      <c r="M402" s="695"/>
      <c r="N402" s="668"/>
      <c r="O402" s="668"/>
    </row>
    <row r="403" spans="1:15" s="21" customFormat="1" ht="21" customHeight="1">
      <c r="A403" s="13"/>
      <c r="B403" s="371"/>
      <c r="C403" s="371">
        <v>2</v>
      </c>
      <c r="D403" s="70"/>
      <c r="E403" s="15">
        <v>2</v>
      </c>
      <c r="F403" s="22"/>
      <c r="G403" s="23"/>
      <c r="H403" s="18"/>
      <c r="I403" s="24" t="s">
        <v>916</v>
      </c>
      <c r="J403" s="73"/>
      <c r="K403" s="74">
        <v>1021</v>
      </c>
      <c r="L403" s="74">
        <v>1021</v>
      </c>
      <c r="M403" s="695">
        <f t="shared" si="6"/>
        <v>100</v>
      </c>
      <c r="N403" s="668"/>
      <c r="O403" s="668"/>
    </row>
    <row r="404" spans="1:15" s="21" customFormat="1" ht="32.25" customHeight="1">
      <c r="A404" s="13"/>
      <c r="B404" s="371"/>
      <c r="C404" s="371">
        <v>2</v>
      </c>
      <c r="D404" s="70"/>
      <c r="E404" s="15">
        <v>3</v>
      </c>
      <c r="F404" s="57"/>
      <c r="G404" s="23"/>
      <c r="H404" s="18"/>
      <c r="I404" s="24" t="s">
        <v>909</v>
      </c>
      <c r="J404" s="73"/>
      <c r="K404" s="74"/>
      <c r="L404" s="74">
        <v>880</v>
      </c>
      <c r="M404" s="695"/>
      <c r="N404" s="668"/>
      <c r="O404" s="668"/>
    </row>
    <row r="405" spans="1:15" s="21" customFormat="1" ht="18.75" customHeight="1">
      <c r="A405" s="13"/>
      <c r="B405" s="371"/>
      <c r="C405" s="371"/>
      <c r="D405" s="70"/>
      <c r="E405" s="15"/>
      <c r="F405" s="27" t="s">
        <v>1842</v>
      </c>
      <c r="G405" s="28"/>
      <c r="H405" s="29"/>
      <c r="I405" s="30"/>
      <c r="J405" s="31">
        <f>SUM(J399:J404)</f>
        <v>43692</v>
      </c>
      <c r="K405" s="31">
        <f>SUM(K399:K404)</f>
        <v>1021</v>
      </c>
      <c r="L405" s="31">
        <f>SUM(L399:L404)</f>
        <v>1901</v>
      </c>
      <c r="M405" s="632">
        <f t="shared" si="6"/>
        <v>186.1900097943193</v>
      </c>
      <c r="N405" s="663"/>
      <c r="O405" s="663"/>
    </row>
    <row r="406" spans="1:15" s="21" customFormat="1" ht="13.5" customHeight="1">
      <c r="A406" s="13"/>
      <c r="B406" s="371"/>
      <c r="C406" s="371"/>
      <c r="D406" s="70"/>
      <c r="E406" s="15"/>
      <c r="F406" s="62"/>
      <c r="G406" s="63"/>
      <c r="H406" s="64"/>
      <c r="I406" s="65"/>
      <c r="J406" s="41"/>
      <c r="K406" s="41"/>
      <c r="L406" s="41"/>
      <c r="M406" s="695"/>
      <c r="N406" s="668"/>
      <c r="O406" s="668"/>
    </row>
    <row r="407" spans="1:15" s="21" customFormat="1" ht="19.5" customHeight="1">
      <c r="A407" s="154"/>
      <c r="B407" s="373"/>
      <c r="C407" s="373"/>
      <c r="D407" s="155"/>
      <c r="E407" s="156"/>
      <c r="F407" s="768" t="s">
        <v>806</v>
      </c>
      <c r="G407" s="881"/>
      <c r="H407" s="881"/>
      <c r="I407" s="882"/>
      <c r="J407" s="161">
        <f>SUM(J399:J406)/2</f>
        <v>43692</v>
      </c>
      <c r="K407" s="161">
        <f>SUM(K399:K406)/2</f>
        <v>1021</v>
      </c>
      <c r="L407" s="161">
        <f>SUM(L399:L406)/2</f>
        <v>1901</v>
      </c>
      <c r="M407" s="633">
        <f t="shared" si="6"/>
        <v>186.1900097943193</v>
      </c>
      <c r="N407" s="669"/>
      <c r="O407" s="669"/>
    </row>
    <row r="408" spans="1:15" s="21" customFormat="1" ht="9" customHeight="1">
      <c r="A408" s="328"/>
      <c r="B408" s="374"/>
      <c r="C408" s="374"/>
      <c r="D408" s="329"/>
      <c r="E408" s="330"/>
      <c r="F408" s="325"/>
      <c r="G408" s="326"/>
      <c r="H408" s="326"/>
      <c r="I408" s="326"/>
      <c r="J408" s="327"/>
      <c r="K408" s="327"/>
      <c r="L408" s="327"/>
      <c r="M408" s="695"/>
      <c r="N408" s="668"/>
      <c r="O408" s="668"/>
    </row>
    <row r="409" spans="1:15" s="21" customFormat="1" ht="15" customHeight="1">
      <c r="A409" s="13">
        <v>6</v>
      </c>
      <c r="B409" s="369"/>
      <c r="C409" s="369">
        <v>1</v>
      </c>
      <c r="D409" s="14"/>
      <c r="E409" s="15"/>
      <c r="F409" s="887" t="s">
        <v>688</v>
      </c>
      <c r="G409" s="888"/>
      <c r="H409" s="888"/>
      <c r="I409" s="889"/>
      <c r="J409" s="35">
        <v>325000</v>
      </c>
      <c r="K409" s="35">
        <v>325000</v>
      </c>
      <c r="L409" s="35">
        <v>408588</v>
      </c>
      <c r="M409" s="729">
        <f t="shared" si="6"/>
        <v>125.71938461538461</v>
      </c>
      <c r="N409" s="670"/>
      <c r="O409" s="670"/>
    </row>
    <row r="410" spans="1:15" s="21" customFormat="1" ht="9" customHeight="1">
      <c r="A410" s="13"/>
      <c r="B410" s="369"/>
      <c r="C410" s="369"/>
      <c r="D410" s="14"/>
      <c r="E410" s="15"/>
      <c r="F410" s="326"/>
      <c r="G410" s="326"/>
      <c r="H410" s="326"/>
      <c r="I410" s="326"/>
      <c r="J410" s="327"/>
      <c r="K410" s="327"/>
      <c r="L410" s="327"/>
      <c r="M410" s="695"/>
      <c r="N410" s="668"/>
      <c r="O410" s="668"/>
    </row>
    <row r="411" spans="1:15" s="21" customFormat="1" ht="21" customHeight="1">
      <c r="A411" s="13"/>
      <c r="B411" s="369"/>
      <c r="C411" s="369"/>
      <c r="D411" s="14"/>
      <c r="E411" s="15"/>
      <c r="F411" s="27" t="s">
        <v>1842</v>
      </c>
      <c r="G411" s="28"/>
      <c r="H411" s="29"/>
      <c r="I411" s="30"/>
      <c r="J411" s="488">
        <f>SUM(J409:J410)</f>
        <v>325000</v>
      </c>
      <c r="K411" s="488">
        <f>SUM(K409:K410)</f>
        <v>325000</v>
      </c>
      <c r="L411" s="488">
        <f>SUM(L409:L410)</f>
        <v>408588</v>
      </c>
      <c r="M411" s="632">
        <f t="shared" si="6"/>
        <v>125.71938461538461</v>
      </c>
      <c r="N411" s="670"/>
      <c r="O411" s="670"/>
    </row>
    <row r="412" spans="1:15" s="21" customFormat="1" ht="21" customHeight="1">
      <c r="A412" s="712"/>
      <c r="B412" s="713"/>
      <c r="C412" s="713"/>
      <c r="D412" s="714"/>
      <c r="E412" s="715"/>
      <c r="F412" s="62"/>
      <c r="G412" s="63"/>
      <c r="H412" s="64"/>
      <c r="I412" s="65"/>
      <c r="J412" s="708"/>
      <c r="K412" s="708"/>
      <c r="L412" s="708"/>
      <c r="M412" s="695"/>
      <c r="N412" s="670"/>
      <c r="O412" s="670"/>
    </row>
    <row r="413" spans="1:15" s="21" customFormat="1" ht="18.75" customHeight="1">
      <c r="A413" s="154"/>
      <c r="B413" s="373"/>
      <c r="C413" s="373"/>
      <c r="D413" s="155"/>
      <c r="E413" s="156"/>
      <c r="F413" s="796" t="s">
        <v>816</v>
      </c>
      <c r="G413" s="766"/>
      <c r="H413" s="766"/>
      <c r="I413" s="767"/>
      <c r="J413" s="161">
        <f>SUM(J411)</f>
        <v>325000</v>
      </c>
      <c r="K413" s="161">
        <f>SUM(K411)</f>
        <v>325000</v>
      </c>
      <c r="L413" s="161">
        <f>SUM(L411)</f>
        <v>408588</v>
      </c>
      <c r="M413" s="633">
        <f t="shared" si="6"/>
        <v>125.71938461538461</v>
      </c>
      <c r="N413" s="669"/>
      <c r="O413" s="669"/>
    </row>
    <row r="414" spans="1:15" s="21" customFormat="1" ht="8.25" customHeight="1">
      <c r="A414" s="328"/>
      <c r="B414" s="374"/>
      <c r="C414" s="374"/>
      <c r="D414" s="329"/>
      <c r="E414" s="330"/>
      <c r="F414" s="379"/>
      <c r="G414" s="379"/>
      <c r="H414" s="379"/>
      <c r="I414" s="379"/>
      <c r="J414" s="631"/>
      <c r="K414" s="631"/>
      <c r="L414" s="631"/>
      <c r="M414" s="695"/>
      <c r="N414" s="668"/>
      <c r="O414" s="668"/>
    </row>
    <row r="415" spans="1:15" s="21" customFormat="1" ht="16.5" customHeight="1">
      <c r="A415" s="13">
        <v>7</v>
      </c>
      <c r="B415" s="371"/>
      <c r="C415" s="371">
        <v>1</v>
      </c>
      <c r="D415" s="70"/>
      <c r="E415" s="15"/>
      <c r="F415" s="22" t="s">
        <v>1815</v>
      </c>
      <c r="G415" s="23"/>
      <c r="H415" s="18"/>
      <c r="I415" s="24"/>
      <c r="J415" s="73"/>
      <c r="K415" s="20"/>
      <c r="L415" s="20"/>
      <c r="M415" s="695"/>
      <c r="N415" s="668"/>
      <c r="O415" s="668"/>
    </row>
    <row r="416" spans="1:15" s="21" customFormat="1" ht="14.25" customHeight="1">
      <c r="A416" s="13"/>
      <c r="B416" s="371"/>
      <c r="C416" s="371"/>
      <c r="D416" s="70"/>
      <c r="E416" s="15">
        <v>1</v>
      </c>
      <c r="F416" s="22"/>
      <c r="G416" s="23"/>
      <c r="H416" s="18"/>
      <c r="I416" s="24" t="s">
        <v>690</v>
      </c>
      <c r="J416" s="20">
        <v>301500</v>
      </c>
      <c r="K416" s="20">
        <v>301500</v>
      </c>
      <c r="L416" s="20">
        <v>306167</v>
      </c>
      <c r="M416" s="695">
        <f t="shared" si="6"/>
        <v>101.54792703150912</v>
      </c>
      <c r="N416" s="668"/>
      <c r="O416" s="668"/>
    </row>
    <row r="417" spans="1:15" s="21" customFormat="1" ht="14.25" customHeight="1">
      <c r="A417" s="13"/>
      <c r="B417" s="371"/>
      <c r="C417" s="371"/>
      <c r="D417" s="70"/>
      <c r="E417" s="15">
        <v>2</v>
      </c>
      <c r="F417" s="16"/>
      <c r="G417" s="17"/>
      <c r="H417" s="18"/>
      <c r="I417" s="24" t="s">
        <v>704</v>
      </c>
      <c r="J417" s="20">
        <v>1500</v>
      </c>
      <c r="K417" s="20">
        <v>1500</v>
      </c>
      <c r="L417" s="20">
        <v>1578</v>
      </c>
      <c r="M417" s="695">
        <f t="shared" si="6"/>
        <v>105.2</v>
      </c>
      <c r="N417" s="668"/>
      <c r="O417" s="668"/>
    </row>
    <row r="418" spans="1:15" s="21" customFormat="1" ht="14.25" customHeight="1">
      <c r="A418" s="13"/>
      <c r="B418" s="371"/>
      <c r="C418" s="371"/>
      <c r="D418" s="70"/>
      <c r="E418" s="15">
        <v>3</v>
      </c>
      <c r="F418" s="22"/>
      <c r="G418" s="23"/>
      <c r="H418" s="18"/>
      <c r="I418" s="24" t="s">
        <v>705</v>
      </c>
      <c r="J418" s="20">
        <v>65500</v>
      </c>
      <c r="K418" s="20">
        <v>65500</v>
      </c>
      <c r="L418" s="20">
        <v>81910</v>
      </c>
      <c r="M418" s="695">
        <f t="shared" si="6"/>
        <v>125.05343511450381</v>
      </c>
      <c r="N418" s="668"/>
      <c r="O418" s="668"/>
    </row>
    <row r="419" spans="1:15" s="21" customFormat="1" ht="14.25" customHeight="1">
      <c r="A419" s="13"/>
      <c r="B419" s="371"/>
      <c r="C419" s="371"/>
      <c r="D419" s="70"/>
      <c r="E419" s="15">
        <v>4</v>
      </c>
      <c r="F419" s="22"/>
      <c r="G419" s="23"/>
      <c r="H419" s="18"/>
      <c r="I419" s="24" t="s">
        <v>706</v>
      </c>
      <c r="J419" s="20">
        <v>1920000</v>
      </c>
      <c r="K419" s="20">
        <v>2090458</v>
      </c>
      <c r="L419" s="20">
        <v>2135366</v>
      </c>
      <c r="M419" s="695">
        <f t="shared" si="6"/>
        <v>102.14823737190606</v>
      </c>
      <c r="N419" s="668"/>
      <c r="O419" s="668"/>
    </row>
    <row r="420" spans="1:15" s="21" customFormat="1" ht="14.25" customHeight="1">
      <c r="A420" s="13"/>
      <c r="B420" s="371"/>
      <c r="C420" s="371"/>
      <c r="D420" s="70"/>
      <c r="E420" s="15">
        <v>5</v>
      </c>
      <c r="F420" s="22"/>
      <c r="G420" s="23"/>
      <c r="H420" s="18"/>
      <c r="I420" s="24" t="s">
        <v>707</v>
      </c>
      <c r="J420" s="20">
        <v>11300</v>
      </c>
      <c r="K420" s="20">
        <v>11300</v>
      </c>
      <c r="L420" s="20">
        <v>18293</v>
      </c>
      <c r="M420" s="695">
        <f t="shared" si="6"/>
        <v>161.8849557522124</v>
      </c>
      <c r="N420" s="668"/>
      <c r="O420" s="668"/>
    </row>
    <row r="421" spans="1:15" s="21" customFormat="1" ht="5.25" customHeight="1">
      <c r="A421" s="13"/>
      <c r="B421" s="371"/>
      <c r="C421" s="371"/>
      <c r="D421" s="70"/>
      <c r="E421" s="15"/>
      <c r="F421" s="22"/>
      <c r="G421" s="23"/>
      <c r="H421" s="18"/>
      <c r="I421" s="24"/>
      <c r="J421" s="20"/>
      <c r="K421" s="33"/>
      <c r="L421" s="33"/>
      <c r="M421" s="695"/>
      <c r="N421" s="668"/>
      <c r="O421" s="668"/>
    </row>
    <row r="422" spans="1:15" s="21" customFormat="1" ht="13.5" customHeight="1">
      <c r="A422" s="13"/>
      <c r="B422" s="371"/>
      <c r="C422" s="371"/>
      <c r="D422" s="70"/>
      <c r="E422" s="15"/>
      <c r="F422" s="27" t="s">
        <v>1842</v>
      </c>
      <c r="G422" s="28"/>
      <c r="H422" s="29"/>
      <c r="I422" s="30"/>
      <c r="J422" s="31">
        <f>SUM(J416:J421)</f>
        <v>2299800</v>
      </c>
      <c r="K422" s="31">
        <f>SUM(K416:K421)</f>
        <v>2470258</v>
      </c>
      <c r="L422" s="31">
        <f>SUM(L416:L421)</f>
        <v>2543314</v>
      </c>
      <c r="M422" s="632">
        <f t="shared" si="6"/>
        <v>102.95742388042059</v>
      </c>
      <c r="N422" s="663"/>
      <c r="O422" s="663"/>
    </row>
    <row r="423" spans="1:15" s="21" customFormat="1" ht="9" customHeight="1">
      <c r="A423" s="13"/>
      <c r="B423" s="371"/>
      <c r="C423" s="371"/>
      <c r="D423" s="70"/>
      <c r="E423" s="15"/>
      <c r="F423" s="16"/>
      <c r="G423" s="17"/>
      <c r="H423" s="18"/>
      <c r="I423" s="24"/>
      <c r="J423" s="20"/>
      <c r="K423" s="26"/>
      <c r="L423" s="26"/>
      <c r="M423" s="695"/>
      <c r="N423" s="668"/>
      <c r="O423" s="668"/>
    </row>
    <row r="424" spans="1:15" s="21" customFormat="1" ht="22.5" customHeight="1">
      <c r="A424" s="154"/>
      <c r="B424" s="373"/>
      <c r="C424" s="373"/>
      <c r="D424" s="155"/>
      <c r="E424" s="156"/>
      <c r="F424" s="768" t="s">
        <v>807</v>
      </c>
      <c r="G424" s="881"/>
      <c r="H424" s="881"/>
      <c r="I424" s="882"/>
      <c r="J424" s="161">
        <f>(SUM(J415:J421))</f>
        <v>2299800</v>
      </c>
      <c r="K424" s="161">
        <f>(SUM(K415:K421))</f>
        <v>2470258</v>
      </c>
      <c r="L424" s="161">
        <f>(SUM(L415:L421))</f>
        <v>2543314</v>
      </c>
      <c r="M424" s="633">
        <f aca="true" t="shared" si="7" ref="M424:M485">L424/K424*100</f>
        <v>102.95742388042059</v>
      </c>
      <c r="N424" s="669"/>
      <c r="O424" s="669"/>
    </row>
    <row r="425" spans="1:15" s="21" customFormat="1" ht="3" customHeight="1" hidden="1">
      <c r="A425" s="13"/>
      <c r="B425" s="371"/>
      <c r="C425" s="371"/>
      <c r="D425" s="70"/>
      <c r="E425" s="15"/>
      <c r="F425" s="16"/>
      <c r="G425" s="17"/>
      <c r="H425" s="18"/>
      <c r="I425" s="34"/>
      <c r="J425" s="35"/>
      <c r="K425" s="36"/>
      <c r="L425" s="36"/>
      <c r="M425" s="695" t="e">
        <f t="shared" si="7"/>
        <v>#DIV/0!</v>
      </c>
      <c r="N425" s="668"/>
      <c r="O425" s="668"/>
    </row>
    <row r="426" spans="1:15" s="21" customFormat="1" ht="17.25" customHeight="1">
      <c r="A426" s="13">
        <v>8</v>
      </c>
      <c r="B426" s="371"/>
      <c r="C426" s="371">
        <v>1</v>
      </c>
      <c r="D426" s="70"/>
      <c r="E426" s="15"/>
      <c r="F426" s="22" t="s">
        <v>1797</v>
      </c>
      <c r="G426" s="23"/>
      <c r="H426" s="18"/>
      <c r="I426" s="24"/>
      <c r="J426" s="20">
        <v>21600</v>
      </c>
      <c r="K426" s="20">
        <v>21600</v>
      </c>
      <c r="L426" s="20">
        <v>30089</v>
      </c>
      <c r="M426" s="695">
        <f t="shared" si="7"/>
        <v>139.30092592592592</v>
      </c>
      <c r="N426" s="668"/>
      <c r="O426" s="668"/>
    </row>
    <row r="427" spans="1:15" s="21" customFormat="1" ht="5.25" customHeight="1">
      <c r="A427" s="13"/>
      <c r="B427" s="371"/>
      <c r="C427" s="371"/>
      <c r="D427" s="70"/>
      <c r="E427" s="15"/>
      <c r="F427" s="16"/>
      <c r="G427" s="17"/>
      <c r="H427" s="18"/>
      <c r="I427" s="24"/>
      <c r="J427" s="20"/>
      <c r="K427" s="26"/>
      <c r="L427" s="26"/>
      <c r="M427" s="695"/>
      <c r="N427" s="668"/>
      <c r="O427" s="668"/>
    </row>
    <row r="428" spans="1:15" s="21" customFormat="1" ht="16.5" customHeight="1">
      <c r="A428" s="13"/>
      <c r="B428" s="371"/>
      <c r="C428" s="371"/>
      <c r="D428" s="70"/>
      <c r="E428" s="15"/>
      <c r="F428" s="27"/>
      <c r="G428" s="28"/>
      <c r="H428" s="29"/>
      <c r="I428" s="82" t="s">
        <v>1842</v>
      </c>
      <c r="J428" s="31">
        <f>SUM(J426:J427)</f>
        <v>21600</v>
      </c>
      <c r="K428" s="31">
        <f>SUM(K426:K427)</f>
        <v>21600</v>
      </c>
      <c r="L428" s="31">
        <f>SUM(L426:L427)</f>
        <v>30089</v>
      </c>
      <c r="M428" s="632">
        <f t="shared" si="7"/>
        <v>139.30092592592592</v>
      </c>
      <c r="N428" s="663"/>
      <c r="O428" s="663"/>
    </row>
    <row r="429" spans="1:15" s="21" customFormat="1" ht="3.75" customHeight="1">
      <c r="A429" s="13"/>
      <c r="B429" s="371"/>
      <c r="C429" s="371"/>
      <c r="D429" s="70"/>
      <c r="E429" s="15"/>
      <c r="F429" s="62"/>
      <c r="G429" s="63"/>
      <c r="H429" s="64"/>
      <c r="I429" s="40"/>
      <c r="J429" s="41"/>
      <c r="K429" s="41"/>
      <c r="L429" s="41"/>
      <c r="M429" s="695"/>
      <c r="N429" s="668"/>
      <c r="O429" s="668"/>
    </row>
    <row r="430" spans="1:15" s="21" customFormat="1" ht="17.25" customHeight="1">
      <c r="A430" s="13">
        <v>9</v>
      </c>
      <c r="B430" s="371"/>
      <c r="C430" s="371">
        <v>1</v>
      </c>
      <c r="D430" s="70"/>
      <c r="E430" s="15"/>
      <c r="F430" s="22" t="s">
        <v>2028</v>
      </c>
      <c r="G430" s="23"/>
      <c r="H430" s="18"/>
      <c r="I430" s="24"/>
      <c r="J430" s="20">
        <v>300</v>
      </c>
      <c r="K430" s="20">
        <v>300</v>
      </c>
      <c r="L430" s="20">
        <v>311</v>
      </c>
      <c r="M430" s="695">
        <f t="shared" si="7"/>
        <v>103.66666666666666</v>
      </c>
      <c r="N430" s="668"/>
      <c r="O430" s="668"/>
    </row>
    <row r="431" spans="1:15" s="21" customFormat="1" ht="3" customHeight="1">
      <c r="A431" s="13"/>
      <c r="B431" s="371"/>
      <c r="C431" s="371"/>
      <c r="D431" s="70"/>
      <c r="E431" s="15"/>
      <c r="F431" s="16"/>
      <c r="G431" s="17"/>
      <c r="H431" s="18"/>
      <c r="I431" s="24"/>
      <c r="J431" s="20"/>
      <c r="K431" s="26"/>
      <c r="L431" s="26"/>
      <c r="M431" s="695"/>
      <c r="N431" s="668"/>
      <c r="O431" s="668"/>
    </row>
    <row r="432" spans="1:15" s="21" customFormat="1" ht="16.5" customHeight="1">
      <c r="A432" s="13"/>
      <c r="B432" s="371"/>
      <c r="C432" s="371"/>
      <c r="D432" s="70"/>
      <c r="E432" s="15"/>
      <c r="F432" s="27"/>
      <c r="G432" s="28"/>
      <c r="H432" s="29"/>
      <c r="I432" s="82" t="s">
        <v>1842</v>
      </c>
      <c r="J432" s="31">
        <f>SUM(J430:J431)</f>
        <v>300</v>
      </c>
      <c r="K432" s="31">
        <f>SUM(K430:K431)</f>
        <v>300</v>
      </c>
      <c r="L432" s="31">
        <f>SUM(L430:L431)</f>
        <v>311</v>
      </c>
      <c r="M432" s="632">
        <f t="shared" si="7"/>
        <v>103.66666666666666</v>
      </c>
      <c r="N432" s="663"/>
      <c r="O432" s="663"/>
    </row>
    <row r="433" spans="1:15" s="21" customFormat="1" ht="5.25" customHeight="1">
      <c r="A433" s="13"/>
      <c r="B433" s="371"/>
      <c r="C433" s="371"/>
      <c r="D433" s="70"/>
      <c r="E433" s="15"/>
      <c r="F433" s="62"/>
      <c r="G433" s="63"/>
      <c r="H433" s="64"/>
      <c r="I433" s="40"/>
      <c r="J433" s="41"/>
      <c r="K433" s="41"/>
      <c r="L433" s="41"/>
      <c r="M433" s="695"/>
      <c r="N433" s="668"/>
      <c r="O433" s="668"/>
    </row>
    <row r="434" spans="1:15" s="21" customFormat="1" ht="17.25" customHeight="1">
      <c r="A434" s="13">
        <v>10</v>
      </c>
      <c r="B434" s="371"/>
      <c r="C434" s="371">
        <v>1</v>
      </c>
      <c r="D434" s="70"/>
      <c r="E434" s="15"/>
      <c r="F434" s="22" t="s">
        <v>1737</v>
      </c>
      <c r="G434" s="23"/>
      <c r="H434" s="18"/>
      <c r="I434" s="24"/>
      <c r="J434" s="20">
        <v>1000</v>
      </c>
      <c r="K434" s="20">
        <v>1000</v>
      </c>
      <c r="L434" s="20">
        <v>941</v>
      </c>
      <c r="M434" s="695">
        <f t="shared" si="7"/>
        <v>94.1</v>
      </c>
      <c r="N434" s="668"/>
      <c r="O434" s="668"/>
    </row>
    <row r="435" spans="1:15" s="21" customFormat="1" ht="5.25" customHeight="1">
      <c r="A435" s="13"/>
      <c r="B435" s="371"/>
      <c r="C435" s="371"/>
      <c r="D435" s="70"/>
      <c r="E435" s="15"/>
      <c r="F435" s="16"/>
      <c r="G435" s="17"/>
      <c r="H435" s="18"/>
      <c r="I435" s="24"/>
      <c r="J435" s="20"/>
      <c r="K435" s="26"/>
      <c r="L435" s="26"/>
      <c r="M435" s="695"/>
      <c r="N435" s="668"/>
      <c r="O435" s="668"/>
    </row>
    <row r="436" spans="1:15" s="21" customFormat="1" ht="14.25" customHeight="1">
      <c r="A436" s="13"/>
      <c r="B436" s="371"/>
      <c r="C436" s="371"/>
      <c r="D436" s="70"/>
      <c r="E436" s="15"/>
      <c r="F436" s="27"/>
      <c r="G436" s="28"/>
      <c r="H436" s="29"/>
      <c r="I436" s="82" t="s">
        <v>1842</v>
      </c>
      <c r="J436" s="31">
        <f>SUM(J434:J435)</f>
        <v>1000</v>
      </c>
      <c r="K436" s="31">
        <f>SUM(K434:K435)</f>
        <v>1000</v>
      </c>
      <c r="L436" s="31">
        <f>SUM(L434:L435)</f>
        <v>941</v>
      </c>
      <c r="M436" s="632">
        <f t="shared" si="7"/>
        <v>94.1</v>
      </c>
      <c r="N436" s="663"/>
      <c r="O436" s="663"/>
    </row>
    <row r="437" spans="1:15" s="21" customFormat="1" ht="1.5" customHeight="1">
      <c r="A437" s="13"/>
      <c r="B437" s="371"/>
      <c r="C437" s="371"/>
      <c r="D437" s="70"/>
      <c r="E437" s="15"/>
      <c r="F437" s="62"/>
      <c r="G437" s="63"/>
      <c r="H437" s="64"/>
      <c r="I437" s="40"/>
      <c r="J437" s="41"/>
      <c r="K437" s="41"/>
      <c r="L437" s="41"/>
      <c r="M437" s="695"/>
      <c r="N437" s="668"/>
      <c r="O437" s="668"/>
    </row>
    <row r="438" spans="1:15" s="21" customFormat="1" ht="17.25" customHeight="1">
      <c r="A438" s="13">
        <v>11</v>
      </c>
      <c r="B438" s="371"/>
      <c r="C438" s="371">
        <v>1</v>
      </c>
      <c r="D438" s="70"/>
      <c r="E438" s="15"/>
      <c r="F438" s="22" t="s">
        <v>1702</v>
      </c>
      <c r="G438" s="23"/>
      <c r="H438" s="18"/>
      <c r="I438" s="24"/>
      <c r="J438" s="20">
        <v>2100</v>
      </c>
      <c r="K438" s="20">
        <v>2100</v>
      </c>
      <c r="L438" s="20">
        <v>1567</v>
      </c>
      <c r="M438" s="695">
        <f t="shared" si="7"/>
        <v>74.61904761904762</v>
      </c>
      <c r="N438" s="668"/>
      <c r="O438" s="668"/>
    </row>
    <row r="439" spans="1:15" s="21" customFormat="1" ht="3.75" customHeight="1">
      <c r="A439" s="13"/>
      <c r="B439" s="371"/>
      <c r="C439" s="371"/>
      <c r="D439" s="70"/>
      <c r="E439" s="15"/>
      <c r="F439" s="16"/>
      <c r="G439" s="17"/>
      <c r="H439" s="18"/>
      <c r="I439" s="24"/>
      <c r="J439" s="20"/>
      <c r="K439" s="26"/>
      <c r="L439" s="26"/>
      <c r="M439" s="695"/>
      <c r="N439" s="668"/>
      <c r="O439" s="668"/>
    </row>
    <row r="440" spans="1:15" s="21" customFormat="1" ht="15" customHeight="1">
      <c r="A440" s="13"/>
      <c r="B440" s="371"/>
      <c r="C440" s="371"/>
      <c r="D440" s="70"/>
      <c r="E440" s="15"/>
      <c r="F440" s="27"/>
      <c r="G440" s="28"/>
      <c r="H440" s="29"/>
      <c r="I440" s="82" t="s">
        <v>1842</v>
      </c>
      <c r="J440" s="31">
        <f>SUM(J438:J439)</f>
        <v>2100</v>
      </c>
      <c r="K440" s="31">
        <f>SUM(K438:K439)</f>
        <v>2100</v>
      </c>
      <c r="L440" s="31">
        <f>SUM(L438:L439)</f>
        <v>1567</v>
      </c>
      <c r="M440" s="632">
        <f t="shared" si="7"/>
        <v>74.61904761904762</v>
      </c>
      <c r="N440" s="663"/>
      <c r="O440" s="663"/>
    </row>
    <row r="441" spans="1:15" s="21" customFormat="1" ht="0.75" customHeight="1">
      <c r="A441" s="13"/>
      <c r="B441" s="371"/>
      <c r="C441" s="371"/>
      <c r="D441" s="70"/>
      <c r="E441" s="15"/>
      <c r="F441" s="37"/>
      <c r="G441" s="38"/>
      <c r="H441" s="39"/>
      <c r="I441" s="40"/>
      <c r="J441" s="41"/>
      <c r="K441" s="41"/>
      <c r="L441" s="41"/>
      <c r="M441" s="695"/>
      <c r="N441" s="668"/>
      <c r="O441" s="668"/>
    </row>
    <row r="442" spans="1:15" s="21" customFormat="1" ht="17.25" customHeight="1">
      <c r="A442" s="13">
        <v>12</v>
      </c>
      <c r="B442" s="371"/>
      <c r="C442" s="371">
        <v>2</v>
      </c>
      <c r="D442" s="70"/>
      <c r="E442" s="15"/>
      <c r="F442" s="22" t="s">
        <v>808</v>
      </c>
      <c r="G442" s="17"/>
      <c r="H442" s="18"/>
      <c r="I442" s="34"/>
      <c r="J442" s="35"/>
      <c r="K442" s="35"/>
      <c r="L442" s="35"/>
      <c r="M442" s="695"/>
      <c r="N442" s="668"/>
      <c r="O442" s="668"/>
    </row>
    <row r="443" spans="1:15" s="21" customFormat="1" ht="16.5" customHeight="1">
      <c r="A443" s="13"/>
      <c r="B443" s="371"/>
      <c r="C443" s="371"/>
      <c r="D443" s="70"/>
      <c r="E443" s="15">
        <v>1</v>
      </c>
      <c r="F443" s="16"/>
      <c r="G443" s="17"/>
      <c r="H443" s="18"/>
      <c r="I443" s="24" t="s">
        <v>1715</v>
      </c>
      <c r="J443" s="20">
        <v>122151</v>
      </c>
      <c r="K443" s="20">
        <v>122151</v>
      </c>
      <c r="L443" s="20">
        <v>126872</v>
      </c>
      <c r="M443" s="695">
        <f t="shared" si="7"/>
        <v>103.86488853959443</v>
      </c>
      <c r="N443" s="668"/>
      <c r="O443" s="668"/>
    </row>
    <row r="444" spans="1:15" s="21" customFormat="1" ht="12" customHeight="1">
      <c r="A444" s="13"/>
      <c r="B444" s="371"/>
      <c r="C444" s="371"/>
      <c r="D444" s="70"/>
      <c r="E444" s="15">
        <v>2</v>
      </c>
      <c r="F444" s="16"/>
      <c r="G444" s="17"/>
      <c r="H444" s="18"/>
      <c r="I444" s="24" t="s">
        <v>708</v>
      </c>
      <c r="J444" s="20">
        <v>3000</v>
      </c>
      <c r="K444" s="20">
        <v>3000</v>
      </c>
      <c r="L444" s="20">
        <v>1402</v>
      </c>
      <c r="M444" s="695">
        <f t="shared" si="7"/>
        <v>46.733333333333334</v>
      </c>
      <c r="N444" s="668"/>
      <c r="O444" s="668"/>
    </row>
    <row r="445" spans="1:15" s="21" customFormat="1" ht="16.5" customHeight="1">
      <c r="A445" s="13"/>
      <c r="B445" s="371"/>
      <c r="C445" s="371"/>
      <c r="D445" s="70"/>
      <c r="E445" s="15">
        <v>3</v>
      </c>
      <c r="F445" s="16"/>
      <c r="G445" s="17"/>
      <c r="H445" s="18"/>
      <c r="I445" s="24" t="s">
        <v>709</v>
      </c>
      <c r="J445" s="20">
        <v>313517</v>
      </c>
      <c r="K445" s="20">
        <v>313517</v>
      </c>
      <c r="L445" s="20">
        <v>304249</v>
      </c>
      <c r="M445" s="695">
        <f t="shared" si="7"/>
        <v>97.0438604605173</v>
      </c>
      <c r="N445" s="668"/>
      <c r="O445" s="668"/>
    </row>
    <row r="446" spans="1:15" s="21" customFormat="1" ht="14.25" customHeight="1">
      <c r="A446" s="13"/>
      <c r="B446" s="371"/>
      <c r="C446" s="371"/>
      <c r="D446" s="70"/>
      <c r="E446" s="15">
        <v>4</v>
      </c>
      <c r="F446" s="16"/>
      <c r="G446" s="17"/>
      <c r="H446" s="18"/>
      <c r="I446" s="24" t="s">
        <v>710</v>
      </c>
      <c r="J446" s="20">
        <v>50</v>
      </c>
      <c r="K446" s="20">
        <v>50</v>
      </c>
      <c r="L446" s="20"/>
      <c r="M446" s="695"/>
      <c r="N446" s="668"/>
      <c r="O446" s="668"/>
    </row>
    <row r="447" spans="1:15" s="21" customFormat="1" ht="17.25" customHeight="1">
      <c r="A447" s="13"/>
      <c r="B447" s="371"/>
      <c r="C447" s="371"/>
      <c r="D447" s="70"/>
      <c r="E447" s="15">
        <v>5</v>
      </c>
      <c r="F447" s="16"/>
      <c r="G447" s="17"/>
      <c r="H447" s="18"/>
      <c r="I447" s="24" t="s">
        <v>1802</v>
      </c>
      <c r="J447" s="20">
        <v>9000</v>
      </c>
      <c r="K447" s="20">
        <v>9000</v>
      </c>
      <c r="L447" s="20">
        <v>13085</v>
      </c>
      <c r="M447" s="695">
        <f t="shared" si="7"/>
        <v>145.38888888888889</v>
      </c>
      <c r="N447" s="668"/>
      <c r="O447" s="668"/>
    </row>
    <row r="448" spans="1:15" s="21" customFormat="1" ht="27" customHeight="1">
      <c r="A448" s="75"/>
      <c r="B448" s="372"/>
      <c r="C448" s="372"/>
      <c r="D448" s="76"/>
      <c r="E448" s="83">
        <v>6</v>
      </c>
      <c r="F448" s="16"/>
      <c r="G448" s="17"/>
      <c r="H448" s="18"/>
      <c r="I448" s="24" t="s">
        <v>680</v>
      </c>
      <c r="J448" s="20">
        <v>1000</v>
      </c>
      <c r="K448" s="20">
        <v>1000</v>
      </c>
      <c r="L448" s="20">
        <v>2902</v>
      </c>
      <c r="M448" s="695">
        <f t="shared" si="7"/>
        <v>290.2</v>
      </c>
      <c r="N448" s="668"/>
      <c r="O448" s="668"/>
    </row>
    <row r="449" spans="1:15" s="21" customFormat="1" ht="12" customHeight="1">
      <c r="A449" s="13"/>
      <c r="B449" s="371"/>
      <c r="C449" s="371"/>
      <c r="D449" s="70"/>
      <c r="E449" s="15">
        <v>7</v>
      </c>
      <c r="F449" s="16"/>
      <c r="G449" s="17"/>
      <c r="H449" s="18"/>
      <c r="I449" s="24" t="s">
        <v>711</v>
      </c>
      <c r="J449" s="20">
        <v>42000</v>
      </c>
      <c r="K449" s="20">
        <v>42000</v>
      </c>
      <c r="L449" s="20">
        <v>47839</v>
      </c>
      <c r="M449" s="695">
        <f t="shared" si="7"/>
        <v>113.90238095238094</v>
      </c>
      <c r="N449" s="668"/>
      <c r="O449" s="668"/>
    </row>
    <row r="450" spans="1:15" s="21" customFormat="1" ht="21" customHeight="1">
      <c r="A450" s="84"/>
      <c r="B450" s="375"/>
      <c r="C450" s="375"/>
      <c r="D450" s="85"/>
      <c r="E450" s="15">
        <v>8</v>
      </c>
      <c r="F450" s="86"/>
      <c r="G450" s="87"/>
      <c r="H450" s="88"/>
      <c r="I450" s="89" t="s">
        <v>809</v>
      </c>
      <c r="J450" s="20">
        <v>50</v>
      </c>
      <c r="K450" s="20">
        <v>50</v>
      </c>
      <c r="L450" s="20">
        <v>79</v>
      </c>
      <c r="M450" s="695">
        <f t="shared" si="7"/>
        <v>158</v>
      </c>
      <c r="N450" s="668"/>
      <c r="O450" s="668"/>
    </row>
    <row r="451" spans="1:15" s="21" customFormat="1" ht="15.75" customHeight="1">
      <c r="A451" s="84"/>
      <c r="B451" s="375"/>
      <c r="C451" s="375"/>
      <c r="D451" s="85"/>
      <c r="E451" s="15">
        <v>9</v>
      </c>
      <c r="F451" s="86"/>
      <c r="G451" s="87"/>
      <c r="H451" s="88"/>
      <c r="I451" s="89" t="s">
        <v>1745</v>
      </c>
      <c r="J451" s="20">
        <v>800</v>
      </c>
      <c r="K451" s="20">
        <v>800</v>
      </c>
      <c r="L451" s="20">
        <v>961</v>
      </c>
      <c r="M451" s="695">
        <f t="shared" si="7"/>
        <v>120.125</v>
      </c>
      <c r="N451" s="668"/>
      <c r="O451" s="668"/>
    </row>
    <row r="452" spans="1:15" s="21" customFormat="1" ht="30">
      <c r="A452" s="84"/>
      <c r="B452" s="375"/>
      <c r="C452" s="375"/>
      <c r="D452" s="85"/>
      <c r="E452" s="15">
        <v>10</v>
      </c>
      <c r="F452" s="86"/>
      <c r="G452" s="87"/>
      <c r="H452" s="88"/>
      <c r="I452" s="89" t="s">
        <v>2057</v>
      </c>
      <c r="J452" s="20">
        <v>4000</v>
      </c>
      <c r="K452" s="20">
        <v>4000</v>
      </c>
      <c r="L452" s="20">
        <v>2186</v>
      </c>
      <c r="M452" s="695">
        <f t="shared" si="7"/>
        <v>54.65</v>
      </c>
      <c r="N452" s="668"/>
      <c r="O452" s="668"/>
    </row>
    <row r="453" spans="1:15" s="21" customFormat="1" ht="15.75" customHeight="1">
      <c r="A453" s="84"/>
      <c r="B453" s="375"/>
      <c r="C453" s="375"/>
      <c r="D453" s="85"/>
      <c r="E453" s="15">
        <v>11</v>
      </c>
      <c r="F453" s="86"/>
      <c r="G453" s="87"/>
      <c r="H453" s="88"/>
      <c r="I453" s="89" t="s">
        <v>672</v>
      </c>
      <c r="J453" s="20">
        <v>100</v>
      </c>
      <c r="K453" s="20">
        <v>100</v>
      </c>
      <c r="L453" s="20">
        <v>100</v>
      </c>
      <c r="M453" s="695">
        <f t="shared" si="7"/>
        <v>100</v>
      </c>
      <c r="N453" s="668"/>
      <c r="O453" s="668"/>
    </row>
    <row r="454" spans="1:15" s="21" customFormat="1" ht="33" customHeight="1">
      <c r="A454" s="84"/>
      <c r="B454" s="375"/>
      <c r="C454" s="375"/>
      <c r="D454" s="85"/>
      <c r="E454" s="15">
        <v>12</v>
      </c>
      <c r="F454" s="86"/>
      <c r="G454" s="87"/>
      <c r="H454" s="88"/>
      <c r="I454" s="89" t="s">
        <v>1486</v>
      </c>
      <c r="J454" s="20">
        <v>725</v>
      </c>
      <c r="K454" s="20">
        <v>725</v>
      </c>
      <c r="L454" s="20">
        <v>688</v>
      </c>
      <c r="M454" s="695">
        <f t="shared" si="7"/>
        <v>94.89655172413794</v>
      </c>
      <c r="N454" s="668"/>
      <c r="O454" s="668"/>
    </row>
    <row r="455" spans="1:15" s="21" customFormat="1" ht="15.75" customHeight="1">
      <c r="A455" s="84"/>
      <c r="B455" s="375"/>
      <c r="C455" s="375"/>
      <c r="D455" s="85"/>
      <c r="E455" s="15">
        <v>13</v>
      </c>
      <c r="F455" s="86"/>
      <c r="G455" s="87"/>
      <c r="H455" s="88"/>
      <c r="I455" s="89" t="s">
        <v>1716</v>
      </c>
      <c r="J455" s="20">
        <v>2000</v>
      </c>
      <c r="K455" s="20">
        <v>2000</v>
      </c>
      <c r="L455" s="20"/>
      <c r="M455" s="695"/>
      <c r="N455" s="668"/>
      <c r="O455" s="668"/>
    </row>
    <row r="456" spans="1:15" s="21" customFormat="1" ht="15.75" customHeight="1">
      <c r="A456" s="13"/>
      <c r="B456" s="371"/>
      <c r="C456" s="371"/>
      <c r="D456" s="70"/>
      <c r="E456" s="15">
        <v>14</v>
      </c>
      <c r="F456" s="16"/>
      <c r="G456" s="17"/>
      <c r="H456" s="18"/>
      <c r="I456" s="24" t="s">
        <v>712</v>
      </c>
      <c r="J456" s="20">
        <v>645</v>
      </c>
      <c r="K456" s="20">
        <v>645</v>
      </c>
      <c r="L456" s="20">
        <v>1416</v>
      </c>
      <c r="M456" s="695">
        <f t="shared" si="7"/>
        <v>219.53488372093025</v>
      </c>
      <c r="N456" s="668"/>
      <c r="O456" s="668"/>
    </row>
    <row r="457" spans="1:15" s="21" customFormat="1" ht="35.25" customHeight="1">
      <c r="A457" s="13"/>
      <c r="B457" s="371"/>
      <c r="C457" s="371"/>
      <c r="D457" s="70"/>
      <c r="E457" s="15">
        <v>15</v>
      </c>
      <c r="F457" s="42"/>
      <c r="G457" s="17"/>
      <c r="H457" s="18"/>
      <c r="I457" s="24" t="s">
        <v>917</v>
      </c>
      <c r="J457" s="20"/>
      <c r="K457" s="20"/>
      <c r="L457" s="20">
        <v>4405</v>
      </c>
      <c r="M457" s="695"/>
      <c r="N457" s="668"/>
      <c r="O457" s="668"/>
    </row>
    <row r="458" spans="1:15" s="21" customFormat="1" ht="32.25" customHeight="1">
      <c r="A458" s="13"/>
      <c r="B458" s="371"/>
      <c r="C458" s="371"/>
      <c r="D458" s="70"/>
      <c r="E458" s="15">
        <v>16</v>
      </c>
      <c r="F458" s="42"/>
      <c r="G458" s="17"/>
      <c r="H458" s="18"/>
      <c r="I458" s="24" t="s">
        <v>918</v>
      </c>
      <c r="J458" s="20"/>
      <c r="K458" s="20"/>
      <c r="L458" s="20">
        <v>638</v>
      </c>
      <c r="M458" s="695"/>
      <c r="N458" s="668"/>
      <c r="O458" s="668"/>
    </row>
    <row r="459" spans="1:15" s="21" customFormat="1" ht="15.75" customHeight="1">
      <c r="A459" s="13"/>
      <c r="B459" s="371"/>
      <c r="C459" s="371"/>
      <c r="D459" s="70"/>
      <c r="E459" s="15"/>
      <c r="F459" s="27" t="s">
        <v>1842</v>
      </c>
      <c r="G459" s="28"/>
      <c r="H459" s="29"/>
      <c r="I459" s="30"/>
      <c r="J459" s="31">
        <f>SUM(J443:J458)</f>
        <v>499038</v>
      </c>
      <c r="K459" s="31">
        <f>SUM(K443:K458)</f>
        <v>499038</v>
      </c>
      <c r="L459" s="31">
        <f>SUM(L443:L458)</f>
        <v>506822</v>
      </c>
      <c r="M459" s="632">
        <f t="shared" si="7"/>
        <v>101.55980105723413</v>
      </c>
      <c r="N459" s="663"/>
      <c r="O459" s="663"/>
    </row>
    <row r="460" spans="1:15" s="21" customFormat="1" ht="10.5" customHeight="1">
      <c r="A460" s="13"/>
      <c r="B460" s="371"/>
      <c r="C460" s="371"/>
      <c r="D460" s="70"/>
      <c r="E460" s="90"/>
      <c r="F460" s="16"/>
      <c r="G460" s="17"/>
      <c r="H460" s="18"/>
      <c r="I460" s="34"/>
      <c r="J460" s="35"/>
      <c r="K460" s="36"/>
      <c r="L460" s="36"/>
      <c r="M460" s="695"/>
      <c r="N460" s="668"/>
      <c r="O460" s="668"/>
    </row>
    <row r="461" spans="1:15" s="21" customFormat="1" ht="20.25" customHeight="1">
      <c r="A461" s="154"/>
      <c r="B461" s="373"/>
      <c r="C461" s="373"/>
      <c r="D461" s="155"/>
      <c r="E461" s="156"/>
      <c r="F461" s="165"/>
      <c r="G461" s="162"/>
      <c r="H461" s="163"/>
      <c r="I461" s="164" t="s">
        <v>812</v>
      </c>
      <c r="J461" s="161">
        <f>SUM(J425:J460)/2</f>
        <v>524038</v>
      </c>
      <c r="K461" s="161">
        <f>SUM(K425:K460)/2</f>
        <v>524038</v>
      </c>
      <c r="L461" s="161">
        <f>SUM(L425:L460)/2</f>
        <v>539730</v>
      </c>
      <c r="M461" s="633">
        <f t="shared" si="7"/>
        <v>102.99443933455208</v>
      </c>
      <c r="N461" s="669"/>
      <c r="O461" s="669"/>
    </row>
    <row r="462" spans="1:15" s="21" customFormat="1" ht="8.25" customHeight="1" hidden="1">
      <c r="A462" s="328"/>
      <c r="B462" s="374"/>
      <c r="C462" s="374"/>
      <c r="D462" s="329"/>
      <c r="E462" s="637"/>
      <c r="F462" s="581"/>
      <c r="G462" s="582"/>
      <c r="H462" s="583"/>
      <c r="I462" s="584"/>
      <c r="J462" s="638"/>
      <c r="K462" s="639"/>
      <c r="L462" s="639"/>
      <c r="M462" s="695" t="e">
        <f t="shared" si="7"/>
        <v>#DIV/0!</v>
      </c>
      <c r="N462" s="668"/>
      <c r="O462" s="668"/>
    </row>
    <row r="463" spans="1:15" s="21" customFormat="1" ht="25.5" customHeight="1">
      <c r="A463" s="13">
        <v>13</v>
      </c>
      <c r="B463" s="371"/>
      <c r="C463" s="371">
        <v>2</v>
      </c>
      <c r="D463" s="70"/>
      <c r="E463" s="15"/>
      <c r="F463" s="22" t="s">
        <v>713</v>
      </c>
      <c r="G463" s="23"/>
      <c r="H463" s="18"/>
      <c r="I463" s="19"/>
      <c r="J463" s="20"/>
      <c r="K463" s="33"/>
      <c r="L463" s="33"/>
      <c r="M463" s="695"/>
      <c r="N463" s="668"/>
      <c r="O463" s="668"/>
    </row>
    <row r="464" spans="1:15" s="21" customFormat="1" ht="14.25" customHeight="1">
      <c r="A464" s="75"/>
      <c r="B464" s="372"/>
      <c r="C464" s="372"/>
      <c r="D464" s="76"/>
      <c r="E464" s="83">
        <v>1</v>
      </c>
      <c r="F464" s="16"/>
      <c r="G464" s="17"/>
      <c r="H464" s="18"/>
      <c r="I464" s="77" t="s">
        <v>714</v>
      </c>
      <c r="J464" s="33">
        <v>40000</v>
      </c>
      <c r="K464" s="33">
        <v>40000</v>
      </c>
      <c r="L464" s="33">
        <v>53487</v>
      </c>
      <c r="M464" s="695">
        <f t="shared" si="7"/>
        <v>133.7175</v>
      </c>
      <c r="N464" s="668"/>
      <c r="O464" s="668"/>
    </row>
    <row r="465" spans="1:15" s="21" customFormat="1" ht="14.25" customHeight="1">
      <c r="A465" s="13"/>
      <c r="B465" s="371"/>
      <c r="C465" s="371"/>
      <c r="D465" s="70"/>
      <c r="E465" s="15">
        <v>2</v>
      </c>
      <c r="F465" s="16"/>
      <c r="G465" s="17"/>
      <c r="H465" s="18"/>
      <c r="I465" s="77" t="s">
        <v>1739</v>
      </c>
      <c r="J465" s="20">
        <v>5000</v>
      </c>
      <c r="K465" s="20">
        <v>5000</v>
      </c>
      <c r="L465" s="20">
        <v>12408</v>
      </c>
      <c r="M465" s="695">
        <f t="shared" si="7"/>
        <v>248.15999999999997</v>
      </c>
      <c r="N465" s="668"/>
      <c r="O465" s="668"/>
    </row>
    <row r="466" spans="1:15" s="21" customFormat="1" ht="14.25" customHeight="1">
      <c r="A466" s="13"/>
      <c r="B466" s="371"/>
      <c r="C466" s="371"/>
      <c r="D466" s="70"/>
      <c r="E466" s="15">
        <v>3</v>
      </c>
      <c r="F466" s="16"/>
      <c r="G466" s="17"/>
      <c r="H466" s="18"/>
      <c r="I466" s="77" t="s">
        <v>1813</v>
      </c>
      <c r="J466" s="20">
        <v>160210</v>
      </c>
      <c r="K466" s="20">
        <v>160210</v>
      </c>
      <c r="L466" s="20">
        <v>160210</v>
      </c>
      <c r="M466" s="695">
        <f t="shared" si="7"/>
        <v>100</v>
      </c>
      <c r="N466" s="668"/>
      <c r="O466" s="668"/>
    </row>
    <row r="467" spans="1:15" s="21" customFormat="1" ht="14.25" customHeight="1">
      <c r="A467" s="13"/>
      <c r="B467" s="371"/>
      <c r="C467" s="371"/>
      <c r="D467" s="70"/>
      <c r="E467" s="15">
        <v>4</v>
      </c>
      <c r="F467" s="16"/>
      <c r="G467" s="17"/>
      <c r="H467" s="18"/>
      <c r="I467" s="24" t="s">
        <v>2029</v>
      </c>
      <c r="J467" s="20">
        <v>600</v>
      </c>
      <c r="K467" s="20">
        <v>600</v>
      </c>
      <c r="L467" s="20">
        <v>600</v>
      </c>
      <c r="M467" s="695">
        <f t="shared" si="7"/>
        <v>100</v>
      </c>
      <c r="N467" s="668"/>
      <c r="O467" s="668"/>
    </row>
    <row r="468" spans="1:15" s="21" customFormat="1" ht="17.25" customHeight="1">
      <c r="A468" s="13"/>
      <c r="B468" s="371"/>
      <c r="C468" s="371"/>
      <c r="D468" s="70"/>
      <c r="E468" s="15">
        <v>5</v>
      </c>
      <c r="F468" s="16"/>
      <c r="G468" s="17"/>
      <c r="H468" s="18"/>
      <c r="I468" s="24" t="s">
        <v>810</v>
      </c>
      <c r="J468" s="20">
        <v>20000</v>
      </c>
      <c r="K468" s="20">
        <v>20000</v>
      </c>
      <c r="L468" s="20">
        <v>1449</v>
      </c>
      <c r="M468" s="695">
        <f t="shared" si="7"/>
        <v>7.245</v>
      </c>
      <c r="N468" s="668"/>
      <c r="O468" s="668"/>
    </row>
    <row r="469" spans="1:15" s="21" customFormat="1" ht="17.25" customHeight="1">
      <c r="A469" s="13"/>
      <c r="B469" s="371"/>
      <c r="C469" s="371"/>
      <c r="D469" s="70"/>
      <c r="E469" s="15">
        <v>6</v>
      </c>
      <c r="F469" s="22"/>
      <c r="G469" s="23"/>
      <c r="H469" s="18"/>
      <c r="I469" s="24" t="s">
        <v>1551</v>
      </c>
      <c r="J469" s="33"/>
      <c r="K469" s="33"/>
      <c r="L469" s="33">
        <v>2138</v>
      </c>
      <c r="M469" s="695"/>
      <c r="N469" s="668"/>
      <c r="O469" s="668"/>
    </row>
    <row r="470" spans="1:15" s="21" customFormat="1" ht="17.25" customHeight="1">
      <c r="A470" s="13"/>
      <c r="B470" s="371"/>
      <c r="C470" s="371"/>
      <c r="D470" s="70"/>
      <c r="E470" s="15"/>
      <c r="F470" s="27" t="s">
        <v>1842</v>
      </c>
      <c r="G470" s="28"/>
      <c r="H470" s="29"/>
      <c r="I470" s="30"/>
      <c r="J470" s="31">
        <f>SUM(J462:J469)</f>
        <v>225810</v>
      </c>
      <c r="K470" s="31">
        <f>SUM(K462:K469)</f>
        <v>225810</v>
      </c>
      <c r="L470" s="31">
        <f>SUM(L462:L469)</f>
        <v>230292</v>
      </c>
      <c r="M470" s="632">
        <f t="shared" si="7"/>
        <v>101.98485452371462</v>
      </c>
      <c r="N470" s="663"/>
      <c r="O470" s="663"/>
    </row>
    <row r="471" spans="1:15" s="21" customFormat="1" ht="18" customHeight="1">
      <c r="A471" s="13">
        <v>14</v>
      </c>
      <c r="B471" s="371"/>
      <c r="C471" s="371">
        <v>2</v>
      </c>
      <c r="D471" s="70"/>
      <c r="E471" s="15"/>
      <c r="F471" s="22" t="s">
        <v>715</v>
      </c>
      <c r="G471" s="23"/>
      <c r="H471" s="18"/>
      <c r="I471" s="24"/>
      <c r="J471" s="20"/>
      <c r="K471" s="33"/>
      <c r="L471" s="33"/>
      <c r="M471" s="695"/>
      <c r="N471" s="668"/>
      <c r="O471" s="668"/>
    </row>
    <row r="472" spans="1:15" s="21" customFormat="1" ht="14.25" customHeight="1">
      <c r="A472" s="13"/>
      <c r="B472" s="371"/>
      <c r="C472" s="371"/>
      <c r="D472" s="70"/>
      <c r="E472" s="15">
        <v>1</v>
      </c>
      <c r="F472" s="16"/>
      <c r="G472" s="17"/>
      <c r="H472" s="18"/>
      <c r="I472" s="24" t="s">
        <v>741</v>
      </c>
      <c r="J472" s="20">
        <v>300000</v>
      </c>
      <c r="K472" s="20">
        <v>135000</v>
      </c>
      <c r="L472" s="20">
        <v>26210</v>
      </c>
      <c r="M472" s="695">
        <f t="shared" si="7"/>
        <v>19.414814814814815</v>
      </c>
      <c r="N472" s="668"/>
      <c r="O472" s="668"/>
    </row>
    <row r="473" spans="1:15" s="21" customFormat="1" ht="14.25" customHeight="1">
      <c r="A473" s="13"/>
      <c r="B473" s="371"/>
      <c r="C473" s="371"/>
      <c r="D473" s="70"/>
      <c r="E473" s="15">
        <v>2</v>
      </c>
      <c r="F473" s="16"/>
      <c r="G473" s="17"/>
      <c r="H473" s="18"/>
      <c r="I473" s="24" t="s">
        <v>1968</v>
      </c>
      <c r="J473" s="20">
        <v>139265</v>
      </c>
      <c r="K473" s="20">
        <v>139265</v>
      </c>
      <c r="L473" s="20">
        <v>224743</v>
      </c>
      <c r="M473" s="695">
        <f t="shared" si="7"/>
        <v>161.37794851542026</v>
      </c>
      <c r="N473" s="668"/>
      <c r="O473" s="668"/>
    </row>
    <row r="474" spans="1:15" s="21" customFormat="1" ht="15" customHeight="1">
      <c r="A474" s="13"/>
      <c r="B474" s="371"/>
      <c r="C474" s="371"/>
      <c r="D474" s="70"/>
      <c r="E474" s="15">
        <v>3</v>
      </c>
      <c r="F474" s="16"/>
      <c r="G474" s="17"/>
      <c r="H474" s="18"/>
      <c r="I474" s="24" t="s">
        <v>742</v>
      </c>
      <c r="J474" s="20">
        <v>225692</v>
      </c>
      <c r="K474" s="20">
        <v>225692</v>
      </c>
      <c r="L474" s="20">
        <v>213779</v>
      </c>
      <c r="M474" s="695">
        <f t="shared" si="7"/>
        <v>94.72156744589972</v>
      </c>
      <c r="N474" s="668"/>
      <c r="O474" s="668"/>
    </row>
    <row r="475" spans="1:15" s="21" customFormat="1" ht="15" customHeight="1">
      <c r="A475" s="13"/>
      <c r="B475" s="371"/>
      <c r="C475" s="371"/>
      <c r="D475" s="70"/>
      <c r="E475" s="15">
        <v>4</v>
      </c>
      <c r="F475" s="16"/>
      <c r="G475" s="17"/>
      <c r="H475" s="18"/>
      <c r="I475" s="24" t="s">
        <v>919</v>
      </c>
      <c r="J475" s="20"/>
      <c r="K475" s="20"/>
      <c r="L475" s="20">
        <v>3095</v>
      </c>
      <c r="M475" s="695"/>
      <c r="N475" s="668"/>
      <c r="O475" s="668"/>
    </row>
    <row r="476" spans="1:15" s="21" customFormat="1" ht="15" customHeight="1">
      <c r="A476" s="13"/>
      <c r="B476" s="371"/>
      <c r="C476" s="371"/>
      <c r="D476" s="70"/>
      <c r="E476" s="15">
        <v>5</v>
      </c>
      <c r="F476" s="16"/>
      <c r="G476" s="17"/>
      <c r="H476" s="18"/>
      <c r="I476" s="24" t="s">
        <v>920</v>
      </c>
      <c r="J476" s="20"/>
      <c r="K476" s="20"/>
      <c r="L476" s="20">
        <v>16191</v>
      </c>
      <c r="M476" s="695"/>
      <c r="N476" s="668"/>
      <c r="O476" s="668"/>
    </row>
    <row r="477" spans="1:15" s="21" customFormat="1" ht="15" customHeight="1">
      <c r="A477" s="13"/>
      <c r="B477" s="371"/>
      <c r="C477" s="371"/>
      <c r="D477" s="70"/>
      <c r="E477" s="15">
        <v>6</v>
      </c>
      <c r="F477" s="16"/>
      <c r="G477" s="17"/>
      <c r="H477" s="18"/>
      <c r="I477" s="24" t="s">
        <v>921</v>
      </c>
      <c r="J477" s="20"/>
      <c r="K477" s="20"/>
      <c r="L477" s="20">
        <v>103</v>
      </c>
      <c r="M477" s="695"/>
      <c r="N477" s="668"/>
      <c r="O477" s="668"/>
    </row>
    <row r="478" spans="1:15" s="21" customFormat="1" ht="3.75" customHeight="1">
      <c r="A478" s="13"/>
      <c r="B478" s="371"/>
      <c r="C478" s="371"/>
      <c r="D478" s="70"/>
      <c r="E478" s="15"/>
      <c r="F478" s="16"/>
      <c r="G478" s="17"/>
      <c r="H478" s="18"/>
      <c r="I478" s="24"/>
      <c r="J478" s="33"/>
      <c r="K478" s="33"/>
      <c r="L478" s="33"/>
      <c r="M478" s="695"/>
      <c r="N478" s="668"/>
      <c r="O478" s="668"/>
    </row>
    <row r="479" spans="1:15" s="21" customFormat="1" ht="16.5" customHeight="1">
      <c r="A479" s="13"/>
      <c r="B479" s="371"/>
      <c r="C479" s="371"/>
      <c r="D479" s="70"/>
      <c r="E479" s="15"/>
      <c r="F479" s="27" t="s">
        <v>1842</v>
      </c>
      <c r="G479" s="28"/>
      <c r="H479" s="29"/>
      <c r="I479" s="30"/>
      <c r="J479" s="31">
        <f>SUM(J472:J478)</f>
        <v>664957</v>
      </c>
      <c r="K479" s="31">
        <f>SUM(K472:K478)</f>
        <v>499957</v>
      </c>
      <c r="L479" s="31">
        <f>SUM(L472:L478)</f>
        <v>484121</v>
      </c>
      <c r="M479" s="632">
        <f t="shared" si="7"/>
        <v>96.83252759737337</v>
      </c>
      <c r="N479" s="663"/>
      <c r="O479" s="663"/>
    </row>
    <row r="480" spans="1:15" s="21" customFormat="1" ht="3" customHeight="1">
      <c r="A480" s="13"/>
      <c r="B480" s="371"/>
      <c r="C480" s="371"/>
      <c r="D480" s="70"/>
      <c r="E480" s="15"/>
      <c r="F480" s="62"/>
      <c r="G480" s="63"/>
      <c r="H480" s="64"/>
      <c r="I480" s="65"/>
      <c r="J480" s="41"/>
      <c r="K480" s="41"/>
      <c r="L480" s="41"/>
      <c r="M480" s="695"/>
      <c r="N480" s="668"/>
      <c r="O480" s="668"/>
    </row>
    <row r="481" spans="1:15" s="21" customFormat="1" ht="17.25" customHeight="1">
      <c r="A481" s="13">
        <v>15</v>
      </c>
      <c r="B481" s="371"/>
      <c r="C481" s="371">
        <v>2</v>
      </c>
      <c r="D481" s="70"/>
      <c r="E481" s="15"/>
      <c r="F481" s="99" t="s">
        <v>2058</v>
      </c>
      <c r="G481" s="63"/>
      <c r="H481" s="64"/>
      <c r="I481" s="65"/>
      <c r="J481" s="41"/>
      <c r="K481" s="41"/>
      <c r="L481" s="41"/>
      <c r="M481" s="695"/>
      <c r="N481" s="668"/>
      <c r="O481" s="668"/>
    </row>
    <row r="482" spans="1:15" s="21" customFormat="1" ht="20.25" customHeight="1">
      <c r="A482" s="13"/>
      <c r="B482" s="371"/>
      <c r="C482" s="371"/>
      <c r="D482" s="70"/>
      <c r="E482" s="15">
        <v>1</v>
      </c>
      <c r="F482" s="62"/>
      <c r="G482" s="63"/>
      <c r="H482" s="64"/>
      <c r="I482" s="24" t="s">
        <v>2059</v>
      </c>
      <c r="J482" s="20">
        <v>500</v>
      </c>
      <c r="K482" s="20">
        <v>500</v>
      </c>
      <c r="L482" s="20">
        <v>566</v>
      </c>
      <c r="M482" s="695">
        <f t="shared" si="7"/>
        <v>113.19999999999999</v>
      </c>
      <c r="N482" s="668"/>
      <c r="O482" s="668"/>
    </row>
    <row r="483" spans="1:15" s="21" customFormat="1" ht="13.5" customHeight="1">
      <c r="A483" s="13"/>
      <c r="B483" s="371"/>
      <c r="C483" s="371"/>
      <c r="D483" s="70"/>
      <c r="E483" s="15">
        <v>2</v>
      </c>
      <c r="F483" s="62"/>
      <c r="G483" s="63"/>
      <c r="H483" s="64"/>
      <c r="I483" s="24" t="s">
        <v>2060</v>
      </c>
      <c r="J483" s="20">
        <v>30000</v>
      </c>
      <c r="K483" s="20">
        <v>30000</v>
      </c>
      <c r="L483" s="20"/>
      <c r="M483" s="695"/>
      <c r="N483" s="668"/>
      <c r="O483" s="668"/>
    </row>
    <row r="484" spans="1:15" s="21" customFormat="1" ht="16.5" customHeight="1">
      <c r="A484" s="13"/>
      <c r="B484" s="371"/>
      <c r="C484" s="371"/>
      <c r="D484" s="70"/>
      <c r="E484" s="15">
        <v>3</v>
      </c>
      <c r="F484" s="62"/>
      <c r="G484" s="63"/>
      <c r="H484" s="64"/>
      <c r="I484" s="24" t="s">
        <v>1717</v>
      </c>
      <c r="J484" s="20">
        <v>700</v>
      </c>
      <c r="K484" s="20">
        <v>700</v>
      </c>
      <c r="L484" s="20"/>
      <c r="M484" s="695"/>
      <c r="N484" s="668"/>
      <c r="O484" s="668"/>
    </row>
    <row r="485" spans="1:15" s="21" customFormat="1" ht="18" customHeight="1">
      <c r="A485" s="13"/>
      <c r="B485" s="371"/>
      <c r="C485" s="371"/>
      <c r="D485" s="70"/>
      <c r="E485" s="15">
        <v>4</v>
      </c>
      <c r="F485" s="62"/>
      <c r="G485" s="63"/>
      <c r="H485" s="64"/>
      <c r="I485" s="24" t="s">
        <v>811</v>
      </c>
      <c r="J485" s="20">
        <v>67620</v>
      </c>
      <c r="K485" s="20">
        <v>67620</v>
      </c>
      <c r="L485" s="20">
        <v>67620</v>
      </c>
      <c r="M485" s="695">
        <f t="shared" si="7"/>
        <v>100</v>
      </c>
      <c r="N485" s="668"/>
      <c r="O485" s="668"/>
    </row>
    <row r="486" spans="1:15" s="21" customFormat="1" ht="17.25" customHeight="1">
      <c r="A486" s="13"/>
      <c r="B486" s="371"/>
      <c r="C486" s="371"/>
      <c r="D486" s="70"/>
      <c r="E486" s="15">
        <v>5</v>
      </c>
      <c r="F486" s="62"/>
      <c r="G486" s="63"/>
      <c r="H486" s="64"/>
      <c r="I486" s="24" t="s">
        <v>922</v>
      </c>
      <c r="J486" s="41"/>
      <c r="K486" s="41"/>
      <c r="L486" s="20">
        <v>13696</v>
      </c>
      <c r="M486" s="695"/>
      <c r="N486" s="668"/>
      <c r="O486" s="668"/>
    </row>
    <row r="487" spans="1:15" s="21" customFormat="1" ht="16.5" customHeight="1">
      <c r="A487" s="13"/>
      <c r="B487" s="371"/>
      <c r="C487" s="371"/>
      <c r="D487" s="70"/>
      <c r="E487" s="15"/>
      <c r="F487" s="27" t="s">
        <v>1842</v>
      </c>
      <c r="G487" s="28"/>
      <c r="H487" s="29"/>
      <c r="I487" s="30"/>
      <c r="J487" s="31">
        <f>SUM(J482:J486)</f>
        <v>98820</v>
      </c>
      <c r="K487" s="31">
        <f>SUM(K482:K486)</f>
        <v>98820</v>
      </c>
      <c r="L487" s="31">
        <f>SUM(L482:L486)</f>
        <v>81882</v>
      </c>
      <c r="M487" s="632">
        <f aca="true" t="shared" si="8" ref="M487:M552">L487/K487*100</f>
        <v>82.85974499089254</v>
      </c>
      <c r="N487" s="663"/>
      <c r="O487" s="663"/>
    </row>
    <row r="488" spans="1:15" s="21" customFormat="1" ht="5.25" customHeight="1">
      <c r="A488" s="13"/>
      <c r="B488" s="371"/>
      <c r="C488" s="371"/>
      <c r="D488" s="70"/>
      <c r="E488" s="15"/>
      <c r="F488" s="62"/>
      <c r="G488" s="63"/>
      <c r="H488" s="64"/>
      <c r="I488" s="65"/>
      <c r="J488" s="41"/>
      <c r="K488" s="41"/>
      <c r="L488" s="41"/>
      <c r="M488" s="695"/>
      <c r="N488" s="668"/>
      <c r="O488" s="668"/>
    </row>
    <row r="489" spans="1:15" s="21" customFormat="1" ht="13.5" customHeight="1">
      <c r="A489" s="13">
        <v>16</v>
      </c>
      <c r="B489" s="371"/>
      <c r="C489" s="371">
        <v>2</v>
      </c>
      <c r="D489" s="70"/>
      <c r="E489" s="15"/>
      <c r="F489" s="880" t="s">
        <v>817</v>
      </c>
      <c r="G489" s="870"/>
      <c r="H489" s="870"/>
      <c r="I489" s="871"/>
      <c r="J489" s="41"/>
      <c r="K489" s="41"/>
      <c r="L489" s="41"/>
      <c r="M489" s="695"/>
      <c r="N489" s="668"/>
      <c r="O489" s="668"/>
    </row>
    <row r="490" spans="1:15" s="21" customFormat="1" ht="36" customHeight="1">
      <c r="A490" s="13"/>
      <c r="B490" s="371"/>
      <c r="C490" s="371"/>
      <c r="D490" s="70"/>
      <c r="E490" s="15">
        <v>1</v>
      </c>
      <c r="F490" s="62"/>
      <c r="G490" s="63"/>
      <c r="H490" s="64"/>
      <c r="I490" s="24" t="s">
        <v>818</v>
      </c>
      <c r="J490" s="20">
        <v>9000</v>
      </c>
      <c r="K490" s="20">
        <v>9000</v>
      </c>
      <c r="L490" s="20">
        <v>5396</v>
      </c>
      <c r="M490" s="695">
        <f t="shared" si="8"/>
        <v>59.95555555555555</v>
      </c>
      <c r="N490" s="668"/>
      <c r="O490" s="668"/>
    </row>
    <row r="491" spans="1:15" s="21" customFormat="1" ht="45" customHeight="1">
      <c r="A491" s="13"/>
      <c r="B491" s="371"/>
      <c r="C491" s="371"/>
      <c r="D491" s="70"/>
      <c r="E491" s="15">
        <v>2</v>
      </c>
      <c r="F491" s="62"/>
      <c r="G491" s="63"/>
      <c r="H491" s="64"/>
      <c r="I491" s="24" t="s">
        <v>757</v>
      </c>
      <c r="J491" s="20"/>
      <c r="K491" s="20">
        <v>700</v>
      </c>
      <c r="L491" s="20">
        <v>700</v>
      </c>
      <c r="M491" s="695">
        <f t="shared" si="8"/>
        <v>100</v>
      </c>
      <c r="N491" s="668"/>
      <c r="O491" s="668"/>
    </row>
    <row r="492" spans="1:15" s="21" customFormat="1" ht="47.25" customHeight="1">
      <c r="A492" s="13"/>
      <c r="B492" s="371"/>
      <c r="C492" s="371"/>
      <c r="D492" s="70"/>
      <c r="E492" s="15">
        <v>3</v>
      </c>
      <c r="F492" s="62"/>
      <c r="G492" s="63"/>
      <c r="H492" s="64"/>
      <c r="I492" s="24" t="s">
        <v>1595</v>
      </c>
      <c r="J492" s="20"/>
      <c r="K492" s="20">
        <v>2656</v>
      </c>
      <c r="L492" s="20">
        <v>2656</v>
      </c>
      <c r="M492" s="695">
        <f t="shared" si="8"/>
        <v>100</v>
      </c>
      <c r="N492" s="668"/>
      <c r="O492" s="668"/>
    </row>
    <row r="493" spans="1:15" s="21" customFormat="1" ht="42.75" customHeight="1">
      <c r="A493" s="13"/>
      <c r="B493" s="371"/>
      <c r="C493" s="371"/>
      <c r="D493" s="70"/>
      <c r="E493" s="15">
        <v>4</v>
      </c>
      <c r="F493" s="62"/>
      <c r="G493" s="63"/>
      <c r="H493" s="64"/>
      <c r="I493" s="24" t="s">
        <v>1596</v>
      </c>
      <c r="J493" s="20"/>
      <c r="K493" s="20">
        <v>12268</v>
      </c>
      <c r="L493" s="20">
        <v>12268</v>
      </c>
      <c r="M493" s="695">
        <f t="shared" si="8"/>
        <v>100</v>
      </c>
      <c r="N493" s="668"/>
      <c r="O493" s="668"/>
    </row>
    <row r="494" spans="1:15" s="21" customFormat="1" ht="44.25" customHeight="1">
      <c r="A494" s="13"/>
      <c r="B494" s="371"/>
      <c r="C494" s="371"/>
      <c r="D494" s="70"/>
      <c r="E494" s="15">
        <v>5</v>
      </c>
      <c r="F494" s="62"/>
      <c r="G494" s="63"/>
      <c r="H494" s="64"/>
      <c r="I494" s="24" t="s">
        <v>1597</v>
      </c>
      <c r="J494" s="20"/>
      <c r="K494" s="20">
        <v>1934</v>
      </c>
      <c r="L494" s="20">
        <v>1934</v>
      </c>
      <c r="M494" s="695">
        <f t="shared" si="8"/>
        <v>100</v>
      </c>
      <c r="N494" s="668"/>
      <c r="O494" s="668"/>
    </row>
    <row r="495" spans="1:15" s="21" customFormat="1" ht="41.25" customHeight="1">
      <c r="A495" s="13"/>
      <c r="B495" s="371"/>
      <c r="C495" s="371"/>
      <c r="D495" s="70"/>
      <c r="E495" s="15">
        <v>6</v>
      </c>
      <c r="F495" s="62"/>
      <c r="G495" s="63"/>
      <c r="H495" s="64"/>
      <c r="I495" s="24" t="s">
        <v>1598</v>
      </c>
      <c r="J495" s="20"/>
      <c r="K495" s="20">
        <v>3530</v>
      </c>
      <c r="L495" s="20">
        <v>3530</v>
      </c>
      <c r="M495" s="695">
        <f t="shared" si="8"/>
        <v>100</v>
      </c>
      <c r="N495" s="668"/>
      <c r="O495" s="668"/>
    </row>
    <row r="496" spans="1:15" s="21" customFormat="1" ht="45.75" customHeight="1">
      <c r="A496" s="13"/>
      <c r="B496" s="371"/>
      <c r="C496" s="371"/>
      <c r="D496" s="70"/>
      <c r="E496" s="15">
        <v>7</v>
      </c>
      <c r="F496" s="62"/>
      <c r="G496" s="63"/>
      <c r="H496" s="64"/>
      <c r="I496" s="24" t="s">
        <v>1599</v>
      </c>
      <c r="J496" s="20"/>
      <c r="K496" s="20">
        <v>10517</v>
      </c>
      <c r="L496" s="20">
        <v>10517</v>
      </c>
      <c r="M496" s="695">
        <f t="shared" si="8"/>
        <v>100</v>
      </c>
      <c r="N496" s="668"/>
      <c r="O496" s="668"/>
    </row>
    <row r="497" spans="1:15" s="21" customFormat="1" ht="48.75" customHeight="1">
      <c r="A497" s="13"/>
      <c r="B497" s="371"/>
      <c r="C497" s="371"/>
      <c r="D497" s="70"/>
      <c r="E497" s="15">
        <v>8</v>
      </c>
      <c r="F497" s="62"/>
      <c r="G497" s="63"/>
      <c r="H497" s="64"/>
      <c r="I497" s="24" t="s">
        <v>1600</v>
      </c>
      <c r="J497" s="20"/>
      <c r="K497" s="20">
        <v>996</v>
      </c>
      <c r="L497" s="20">
        <v>996</v>
      </c>
      <c r="M497" s="695">
        <f t="shared" si="8"/>
        <v>100</v>
      </c>
      <c r="N497" s="668"/>
      <c r="O497" s="668"/>
    </row>
    <row r="498" spans="1:15" s="21" customFormat="1" ht="50.25" customHeight="1">
      <c r="A498" s="13"/>
      <c r="B498" s="371"/>
      <c r="C498" s="371"/>
      <c r="D498" s="70"/>
      <c r="E498" s="15">
        <v>9</v>
      </c>
      <c r="F498" s="62"/>
      <c r="G498" s="63"/>
      <c r="H498" s="64"/>
      <c r="I498" s="24" t="s">
        <v>1601</v>
      </c>
      <c r="J498" s="20"/>
      <c r="K498" s="20">
        <v>17750</v>
      </c>
      <c r="L498" s="20">
        <v>17750</v>
      </c>
      <c r="M498" s="695">
        <f t="shared" si="8"/>
        <v>100</v>
      </c>
      <c r="N498" s="668"/>
      <c r="O498" s="668"/>
    </row>
    <row r="499" spans="1:15" s="21" customFormat="1" ht="48" customHeight="1">
      <c r="A499" s="13"/>
      <c r="B499" s="371"/>
      <c r="C499" s="371"/>
      <c r="D499" s="70"/>
      <c r="E499" s="15">
        <v>10</v>
      </c>
      <c r="F499" s="62"/>
      <c r="G499" s="63"/>
      <c r="H499" s="64"/>
      <c r="I499" s="24" t="s">
        <v>1602</v>
      </c>
      <c r="J499" s="20"/>
      <c r="K499" s="20">
        <v>10235</v>
      </c>
      <c r="L499" s="20">
        <v>10235</v>
      </c>
      <c r="M499" s="695">
        <f t="shared" si="8"/>
        <v>100</v>
      </c>
      <c r="N499" s="668"/>
      <c r="O499" s="668"/>
    </row>
    <row r="500" spans="1:15" s="21" customFormat="1" ht="46.5" customHeight="1">
      <c r="A500" s="13"/>
      <c r="B500" s="371"/>
      <c r="C500" s="371"/>
      <c r="D500" s="70"/>
      <c r="E500" s="15">
        <v>11</v>
      </c>
      <c r="F500" s="62"/>
      <c r="G500" s="63"/>
      <c r="H500" s="64"/>
      <c r="I500" s="24" t="s">
        <v>1603</v>
      </c>
      <c r="J500" s="20"/>
      <c r="K500" s="20">
        <v>8056</v>
      </c>
      <c r="L500" s="20">
        <v>8056</v>
      </c>
      <c r="M500" s="695">
        <f t="shared" si="8"/>
        <v>100</v>
      </c>
      <c r="N500" s="668"/>
      <c r="O500" s="668"/>
    </row>
    <row r="501" spans="1:15" s="21" customFormat="1" ht="46.5" customHeight="1">
      <c r="A501" s="13"/>
      <c r="B501" s="371"/>
      <c r="C501" s="371"/>
      <c r="D501" s="70"/>
      <c r="E501" s="15">
        <v>12</v>
      </c>
      <c r="F501" s="62"/>
      <c r="G501" s="63"/>
      <c r="H501" s="64"/>
      <c r="I501" s="24" t="s">
        <v>1604</v>
      </c>
      <c r="J501" s="20"/>
      <c r="K501" s="20">
        <v>1039</v>
      </c>
      <c r="L501" s="20">
        <v>1039</v>
      </c>
      <c r="M501" s="695">
        <f t="shared" si="8"/>
        <v>100</v>
      </c>
      <c r="N501" s="668"/>
      <c r="O501" s="668"/>
    </row>
    <row r="502" spans="1:15" s="21" customFormat="1" ht="47.25" customHeight="1">
      <c r="A502" s="13"/>
      <c r="B502" s="371"/>
      <c r="C502" s="371"/>
      <c r="D502" s="70"/>
      <c r="E502" s="15">
        <v>13</v>
      </c>
      <c r="F502" s="62"/>
      <c r="G502" s="63"/>
      <c r="H502" s="64"/>
      <c r="I502" s="24" t="s">
        <v>1605</v>
      </c>
      <c r="J502" s="20"/>
      <c r="K502" s="20">
        <v>7404</v>
      </c>
      <c r="L502" s="20">
        <v>7404</v>
      </c>
      <c r="M502" s="695">
        <f t="shared" si="8"/>
        <v>100</v>
      </c>
      <c r="N502" s="668"/>
      <c r="O502" s="668"/>
    </row>
    <row r="503" spans="1:15" s="21" customFormat="1" ht="51.75" customHeight="1">
      <c r="A503" s="13"/>
      <c r="B503" s="371"/>
      <c r="C503" s="371"/>
      <c r="D503" s="70"/>
      <c r="E503" s="15">
        <v>14</v>
      </c>
      <c r="F503" s="62"/>
      <c r="G503" s="63"/>
      <c r="H503" s="64"/>
      <c r="I503" s="24" t="s">
        <v>1606</v>
      </c>
      <c r="J503" s="20"/>
      <c r="K503" s="20">
        <v>11189</v>
      </c>
      <c r="L503" s="20">
        <v>11189</v>
      </c>
      <c r="M503" s="695">
        <f t="shared" si="8"/>
        <v>100</v>
      </c>
      <c r="N503" s="668"/>
      <c r="O503" s="668"/>
    </row>
    <row r="504" spans="1:15" s="21" customFormat="1" ht="46.5" customHeight="1">
      <c r="A504" s="13"/>
      <c r="B504" s="371"/>
      <c r="C504" s="371"/>
      <c r="D504" s="70"/>
      <c r="E504" s="15">
        <v>15</v>
      </c>
      <c r="F504" s="62"/>
      <c r="G504" s="63"/>
      <c r="H504" s="64"/>
      <c r="I504" s="24" t="s">
        <v>1607</v>
      </c>
      <c r="J504" s="20"/>
      <c r="K504" s="20">
        <v>100</v>
      </c>
      <c r="L504" s="20">
        <v>100</v>
      </c>
      <c r="M504" s="695">
        <f t="shared" si="8"/>
        <v>100</v>
      </c>
      <c r="N504" s="668"/>
      <c r="O504" s="668"/>
    </row>
    <row r="505" spans="1:15" s="21" customFormat="1" ht="52.5" customHeight="1">
      <c r="A505" s="13"/>
      <c r="B505" s="371"/>
      <c r="C505" s="371"/>
      <c r="D505" s="70"/>
      <c r="E505" s="15">
        <v>16</v>
      </c>
      <c r="F505" s="62"/>
      <c r="G505" s="63"/>
      <c r="H505" s="64"/>
      <c r="I505" s="24" t="s">
        <v>1608</v>
      </c>
      <c r="J505" s="20"/>
      <c r="K505" s="20">
        <v>5000</v>
      </c>
      <c r="L505" s="20">
        <v>5000</v>
      </c>
      <c r="M505" s="695">
        <f t="shared" si="8"/>
        <v>100</v>
      </c>
      <c r="N505" s="668"/>
      <c r="O505" s="668"/>
    </row>
    <row r="506" spans="1:15" s="21" customFormat="1" ht="48" customHeight="1">
      <c r="A506" s="13"/>
      <c r="B506" s="371"/>
      <c r="C506" s="371"/>
      <c r="D506" s="70"/>
      <c r="E506" s="15">
        <v>17</v>
      </c>
      <c r="F506" s="62"/>
      <c r="G506" s="63"/>
      <c r="H506" s="64"/>
      <c r="I506" s="24" t="s">
        <v>758</v>
      </c>
      <c r="J506" s="20"/>
      <c r="K506" s="20">
        <v>5800</v>
      </c>
      <c r="L506" s="20">
        <v>5800</v>
      </c>
      <c r="M506" s="695">
        <f t="shared" si="8"/>
        <v>100</v>
      </c>
      <c r="N506" s="668"/>
      <c r="O506" s="668"/>
    </row>
    <row r="507" spans="1:15" s="21" customFormat="1" ht="44.25" customHeight="1">
      <c r="A507" s="13"/>
      <c r="B507" s="371"/>
      <c r="C507" s="371"/>
      <c r="D507" s="70"/>
      <c r="E507" s="15">
        <v>18</v>
      </c>
      <c r="F507" s="62"/>
      <c r="G507" s="63"/>
      <c r="H507" s="64"/>
      <c r="I507" s="24" t="s">
        <v>1610</v>
      </c>
      <c r="J507" s="20"/>
      <c r="K507" s="20">
        <v>9179</v>
      </c>
      <c r="L507" s="20">
        <v>9179</v>
      </c>
      <c r="M507" s="695">
        <f t="shared" si="8"/>
        <v>100</v>
      </c>
      <c r="N507" s="668"/>
      <c r="O507" s="668"/>
    </row>
    <row r="508" spans="1:15" s="21" customFormat="1" ht="48" customHeight="1">
      <c r="A508" s="13"/>
      <c r="B508" s="371"/>
      <c r="C508" s="371"/>
      <c r="D508" s="70"/>
      <c r="E508" s="15">
        <v>19</v>
      </c>
      <c r="F508" s="62"/>
      <c r="G508" s="63"/>
      <c r="H508" s="64"/>
      <c r="I508" s="24" t="s">
        <v>1613</v>
      </c>
      <c r="J508" s="20"/>
      <c r="K508" s="20">
        <v>100</v>
      </c>
      <c r="L508" s="20">
        <v>100</v>
      </c>
      <c r="M508" s="695">
        <f t="shared" si="8"/>
        <v>100</v>
      </c>
      <c r="N508" s="668"/>
      <c r="O508" s="668"/>
    </row>
    <row r="509" spans="1:15" s="21" customFormat="1" ht="48" customHeight="1">
      <c r="A509" s="13"/>
      <c r="B509" s="371"/>
      <c r="C509" s="371"/>
      <c r="D509" s="70"/>
      <c r="E509" s="15">
        <v>20</v>
      </c>
      <c r="F509" s="62"/>
      <c r="G509" s="63"/>
      <c r="H509" s="64"/>
      <c r="I509" s="24" t="s">
        <v>1612</v>
      </c>
      <c r="J509" s="20"/>
      <c r="K509" s="20">
        <v>9350</v>
      </c>
      <c r="L509" s="20">
        <v>9350</v>
      </c>
      <c r="M509" s="695">
        <f t="shared" si="8"/>
        <v>100</v>
      </c>
      <c r="N509" s="668"/>
      <c r="O509" s="668"/>
    </row>
    <row r="510" spans="1:15" s="21" customFormat="1" ht="48" customHeight="1">
      <c r="A510" s="13"/>
      <c r="B510" s="371"/>
      <c r="C510" s="371"/>
      <c r="D510" s="70"/>
      <c r="E510" s="15">
        <v>21</v>
      </c>
      <c r="F510" s="62"/>
      <c r="G510" s="63"/>
      <c r="H510" s="64"/>
      <c r="I510" s="24" t="s">
        <v>1611</v>
      </c>
      <c r="J510" s="20"/>
      <c r="K510" s="20">
        <v>100</v>
      </c>
      <c r="L510" s="20">
        <v>100</v>
      </c>
      <c r="M510" s="695">
        <f t="shared" si="8"/>
        <v>100</v>
      </c>
      <c r="N510" s="668"/>
      <c r="O510" s="668"/>
    </row>
    <row r="511" spans="1:15" s="21" customFormat="1" ht="50.25" customHeight="1">
      <c r="A511" s="13"/>
      <c r="B511" s="371"/>
      <c r="C511" s="371"/>
      <c r="D511" s="70"/>
      <c r="E511" s="15">
        <v>22</v>
      </c>
      <c r="F511" s="62"/>
      <c r="G511" s="63"/>
      <c r="H511" s="64"/>
      <c r="I511" s="24" t="s">
        <v>1617</v>
      </c>
      <c r="J511" s="20"/>
      <c r="K511" s="20">
        <v>2777</v>
      </c>
      <c r="L511" s="20">
        <v>2777</v>
      </c>
      <c r="M511" s="695">
        <f t="shared" si="8"/>
        <v>100</v>
      </c>
      <c r="N511" s="668"/>
      <c r="O511" s="668"/>
    </row>
    <row r="512" spans="1:15" s="21" customFormat="1" ht="48" customHeight="1">
      <c r="A512" s="13"/>
      <c r="B512" s="371"/>
      <c r="C512" s="371"/>
      <c r="D512" s="70"/>
      <c r="E512" s="15">
        <v>23</v>
      </c>
      <c r="F512" s="62"/>
      <c r="G512" s="63"/>
      <c r="H512" s="64"/>
      <c r="I512" s="24" t="s">
        <v>1618</v>
      </c>
      <c r="J512" s="20"/>
      <c r="K512" s="20">
        <v>1746</v>
      </c>
      <c r="L512" s="20">
        <v>1746</v>
      </c>
      <c r="M512" s="695">
        <f t="shared" si="8"/>
        <v>100</v>
      </c>
      <c r="N512" s="668"/>
      <c r="O512" s="668"/>
    </row>
    <row r="513" spans="1:15" s="21" customFormat="1" ht="48" customHeight="1">
      <c r="A513" s="13"/>
      <c r="B513" s="371"/>
      <c r="C513" s="371"/>
      <c r="D513" s="70"/>
      <c r="E513" s="15">
        <v>24</v>
      </c>
      <c r="F513" s="62"/>
      <c r="G513" s="63"/>
      <c r="H513" s="64"/>
      <c r="I513" s="24" t="s">
        <v>1619</v>
      </c>
      <c r="J513" s="20"/>
      <c r="K513" s="20">
        <v>100</v>
      </c>
      <c r="L513" s="20">
        <v>100</v>
      </c>
      <c r="M513" s="695">
        <f t="shared" si="8"/>
        <v>100</v>
      </c>
      <c r="N513" s="668"/>
      <c r="O513" s="668"/>
    </row>
    <row r="514" spans="1:15" s="21" customFormat="1" ht="51" customHeight="1">
      <c r="A514" s="13"/>
      <c r="B514" s="371"/>
      <c r="C514" s="371"/>
      <c r="D514" s="70"/>
      <c r="E514" s="15">
        <v>25</v>
      </c>
      <c r="F514" s="62"/>
      <c r="G514" s="63"/>
      <c r="H514" s="64"/>
      <c r="I514" s="24" t="s">
        <v>1620</v>
      </c>
      <c r="J514" s="20"/>
      <c r="K514" s="20">
        <v>9276</v>
      </c>
      <c r="L514" s="20">
        <v>9276</v>
      </c>
      <c r="M514" s="695">
        <f t="shared" si="8"/>
        <v>100</v>
      </c>
      <c r="N514" s="668"/>
      <c r="O514" s="668"/>
    </row>
    <row r="515" spans="1:15" s="21" customFormat="1" ht="44.25" customHeight="1">
      <c r="A515" s="13"/>
      <c r="B515" s="371"/>
      <c r="C515" s="371"/>
      <c r="D515" s="70"/>
      <c r="E515" s="15">
        <v>26</v>
      </c>
      <c r="F515" s="62"/>
      <c r="G515" s="63"/>
      <c r="H515" s="64"/>
      <c r="I515" s="24" t="s">
        <v>1622</v>
      </c>
      <c r="J515" s="20"/>
      <c r="K515" s="20">
        <v>100</v>
      </c>
      <c r="L515" s="20">
        <v>100</v>
      </c>
      <c r="M515" s="695">
        <f t="shared" si="8"/>
        <v>100</v>
      </c>
      <c r="N515" s="668"/>
      <c r="O515" s="668"/>
    </row>
    <row r="516" spans="1:15" s="21" customFormat="1" ht="49.5" customHeight="1">
      <c r="A516" s="13"/>
      <c r="B516" s="371"/>
      <c r="C516" s="371"/>
      <c r="D516" s="70"/>
      <c r="E516" s="15">
        <v>27</v>
      </c>
      <c r="F516" s="62"/>
      <c r="G516" s="63"/>
      <c r="H516" s="64"/>
      <c r="I516" s="24" t="s">
        <v>1623</v>
      </c>
      <c r="J516" s="20"/>
      <c r="K516" s="20">
        <v>100</v>
      </c>
      <c r="L516" s="20">
        <v>100</v>
      </c>
      <c r="M516" s="695">
        <f t="shared" si="8"/>
        <v>100</v>
      </c>
      <c r="N516" s="668"/>
      <c r="O516" s="668"/>
    </row>
    <row r="517" spans="1:15" s="21" customFormat="1" ht="51.75" customHeight="1">
      <c r="A517" s="13"/>
      <c r="B517" s="371"/>
      <c r="C517" s="371"/>
      <c r="D517" s="70"/>
      <c r="E517" s="15">
        <v>28</v>
      </c>
      <c r="F517" s="62"/>
      <c r="G517" s="63"/>
      <c r="H517" s="64"/>
      <c r="I517" s="24" t="s">
        <v>1624</v>
      </c>
      <c r="J517" s="20"/>
      <c r="K517" s="20">
        <v>100</v>
      </c>
      <c r="L517" s="20">
        <v>100</v>
      </c>
      <c r="M517" s="695">
        <f t="shared" si="8"/>
        <v>100</v>
      </c>
      <c r="N517" s="668"/>
      <c r="O517" s="668"/>
    </row>
    <row r="518" spans="1:15" s="21" customFormat="1" ht="47.25" customHeight="1">
      <c r="A518" s="13"/>
      <c r="B518" s="371"/>
      <c r="C518" s="371"/>
      <c r="D518" s="70"/>
      <c r="E518" s="15">
        <v>29</v>
      </c>
      <c r="F518" s="62"/>
      <c r="G518" s="63"/>
      <c r="H518" s="64"/>
      <c r="I518" s="24" t="s">
        <v>1625</v>
      </c>
      <c r="J518" s="20"/>
      <c r="K518" s="20">
        <v>100</v>
      </c>
      <c r="L518" s="20">
        <v>100</v>
      </c>
      <c r="M518" s="695">
        <f t="shared" si="8"/>
        <v>100</v>
      </c>
      <c r="N518" s="668"/>
      <c r="O518" s="668"/>
    </row>
    <row r="519" spans="1:15" s="21" customFormat="1" ht="51.75" customHeight="1">
      <c r="A519" s="13"/>
      <c r="B519" s="371"/>
      <c r="C519" s="371"/>
      <c r="D519" s="70"/>
      <c r="E519" s="15">
        <v>30</v>
      </c>
      <c r="F519" s="62"/>
      <c r="G519" s="63"/>
      <c r="H519" s="64"/>
      <c r="I519" s="24" t="s">
        <v>1626</v>
      </c>
      <c r="J519" s="20"/>
      <c r="K519" s="20">
        <v>8172</v>
      </c>
      <c r="L519" s="20">
        <v>8172</v>
      </c>
      <c r="M519" s="695">
        <f t="shared" si="8"/>
        <v>100</v>
      </c>
      <c r="N519" s="668"/>
      <c r="O519" s="668"/>
    </row>
    <row r="520" spans="1:15" s="21" customFormat="1" ht="49.5" customHeight="1">
      <c r="A520" s="13"/>
      <c r="B520" s="371"/>
      <c r="C520" s="371"/>
      <c r="D520" s="70"/>
      <c r="E520" s="15">
        <v>31</v>
      </c>
      <c r="F520" s="62"/>
      <c r="G520" s="63"/>
      <c r="H520" s="64"/>
      <c r="I520" s="24" t="s">
        <v>1629</v>
      </c>
      <c r="J520" s="20"/>
      <c r="K520" s="20">
        <v>5587</v>
      </c>
      <c r="L520" s="20">
        <v>5587</v>
      </c>
      <c r="M520" s="695">
        <f t="shared" si="8"/>
        <v>100</v>
      </c>
      <c r="N520" s="668"/>
      <c r="O520" s="668"/>
    </row>
    <row r="521" spans="1:15" s="21" customFormat="1" ht="46.5" customHeight="1">
      <c r="A521" s="13"/>
      <c r="B521" s="371"/>
      <c r="C521" s="371"/>
      <c r="D521" s="70"/>
      <c r="E521" s="15">
        <v>32</v>
      </c>
      <c r="F521" s="62"/>
      <c r="G521" s="63"/>
      <c r="H521" s="64"/>
      <c r="I521" s="24" t="s">
        <v>1630</v>
      </c>
      <c r="J521" s="20"/>
      <c r="K521" s="20">
        <v>100</v>
      </c>
      <c r="L521" s="20">
        <v>100</v>
      </c>
      <c r="M521" s="695">
        <f t="shared" si="8"/>
        <v>100</v>
      </c>
      <c r="N521" s="668"/>
      <c r="O521" s="668"/>
    </row>
    <row r="522" spans="1:15" s="21" customFormat="1" ht="49.5" customHeight="1">
      <c r="A522" s="13"/>
      <c r="B522" s="371"/>
      <c r="C522" s="371"/>
      <c r="D522" s="70"/>
      <c r="E522" s="15">
        <v>33</v>
      </c>
      <c r="F522" s="62"/>
      <c r="G522" s="63"/>
      <c r="H522" s="64"/>
      <c r="I522" s="24" t="s">
        <v>1631</v>
      </c>
      <c r="J522" s="20"/>
      <c r="K522" s="20">
        <v>100</v>
      </c>
      <c r="L522" s="20">
        <v>100</v>
      </c>
      <c r="M522" s="695">
        <f t="shared" si="8"/>
        <v>100</v>
      </c>
      <c r="N522" s="668"/>
      <c r="O522" s="668"/>
    </row>
    <row r="523" spans="1:15" s="21" customFormat="1" ht="47.25" customHeight="1">
      <c r="A523" s="13"/>
      <c r="B523" s="371"/>
      <c r="C523" s="371"/>
      <c r="D523" s="70"/>
      <c r="E523" s="15">
        <v>34</v>
      </c>
      <c r="F523" s="62"/>
      <c r="G523" s="63"/>
      <c r="H523" s="64"/>
      <c r="I523" s="24" t="s">
        <v>1632</v>
      </c>
      <c r="J523" s="20"/>
      <c r="K523" s="20">
        <v>2560</v>
      </c>
      <c r="L523" s="20">
        <v>2560</v>
      </c>
      <c r="M523" s="695">
        <f t="shared" si="8"/>
        <v>100</v>
      </c>
      <c r="N523" s="668"/>
      <c r="O523" s="668"/>
    </row>
    <row r="524" spans="1:15" s="21" customFormat="1" ht="29.25" customHeight="1">
      <c r="A524" s="13"/>
      <c r="B524" s="371"/>
      <c r="C524" s="371"/>
      <c r="D524" s="70"/>
      <c r="E524" s="15">
        <v>35</v>
      </c>
      <c r="F524" s="62"/>
      <c r="G524" s="63"/>
      <c r="H524" s="64"/>
      <c r="I524" s="24" t="s">
        <v>759</v>
      </c>
      <c r="J524" s="20"/>
      <c r="K524" s="20">
        <v>1003</v>
      </c>
      <c r="L524" s="20">
        <v>1003</v>
      </c>
      <c r="M524" s="695">
        <f t="shared" si="8"/>
        <v>100</v>
      </c>
      <c r="N524" s="668"/>
      <c r="O524" s="668"/>
    </row>
    <row r="525" spans="1:15" s="21" customFormat="1" ht="34.5" customHeight="1">
      <c r="A525" s="13"/>
      <c r="B525" s="371"/>
      <c r="C525" s="371"/>
      <c r="D525" s="70"/>
      <c r="E525" s="15">
        <v>36</v>
      </c>
      <c r="F525" s="62"/>
      <c r="G525" s="63"/>
      <c r="H525" s="64"/>
      <c r="I525" s="24" t="s">
        <v>1934</v>
      </c>
      <c r="J525" s="20"/>
      <c r="K525" s="20">
        <v>16669</v>
      </c>
      <c r="L525" s="20">
        <v>16669</v>
      </c>
      <c r="M525" s="695">
        <f t="shared" si="8"/>
        <v>100</v>
      </c>
      <c r="N525" s="668"/>
      <c r="O525" s="668"/>
    </row>
    <row r="526" spans="1:15" s="21" customFormat="1" ht="36.75" customHeight="1">
      <c r="A526" s="13"/>
      <c r="B526" s="371"/>
      <c r="C526" s="371"/>
      <c r="D526" s="70"/>
      <c r="E526" s="15">
        <v>37</v>
      </c>
      <c r="F526" s="62"/>
      <c r="G526" s="63"/>
      <c r="H526" s="64"/>
      <c r="I526" s="24" t="s">
        <v>1945</v>
      </c>
      <c r="J526" s="20"/>
      <c r="K526" s="20">
        <v>7877</v>
      </c>
      <c r="L526" s="20">
        <v>7877</v>
      </c>
      <c r="M526" s="695">
        <f t="shared" si="8"/>
        <v>100</v>
      </c>
      <c r="N526" s="668"/>
      <c r="O526" s="668"/>
    </row>
    <row r="527" spans="1:15" s="21" customFormat="1" ht="30" customHeight="1">
      <c r="A527" s="13"/>
      <c r="B527" s="371"/>
      <c r="C527" s="371"/>
      <c r="D527" s="70"/>
      <c r="E527" s="15">
        <v>38</v>
      </c>
      <c r="F527" s="62"/>
      <c r="G527" s="63"/>
      <c r="H527" s="64"/>
      <c r="I527" s="24" t="s">
        <v>1946</v>
      </c>
      <c r="J527" s="20"/>
      <c r="K527" s="20">
        <v>1878</v>
      </c>
      <c r="L527" s="20">
        <v>1878</v>
      </c>
      <c r="M527" s="695">
        <f t="shared" si="8"/>
        <v>100</v>
      </c>
      <c r="N527" s="668"/>
      <c r="O527" s="668"/>
    </row>
    <row r="528" spans="1:15" s="21" customFormat="1" ht="31.5" customHeight="1">
      <c r="A528" s="13"/>
      <c r="B528" s="371"/>
      <c r="C528" s="371"/>
      <c r="D528" s="70"/>
      <c r="E528" s="15">
        <v>39</v>
      </c>
      <c r="F528" s="62"/>
      <c r="G528" s="63"/>
      <c r="H528" s="64"/>
      <c r="I528" s="24" t="s">
        <v>1947</v>
      </c>
      <c r="J528" s="20"/>
      <c r="K528" s="20">
        <v>5019</v>
      </c>
      <c r="L528" s="20">
        <v>5019</v>
      </c>
      <c r="M528" s="695">
        <f t="shared" si="8"/>
        <v>100</v>
      </c>
      <c r="N528" s="668"/>
      <c r="O528" s="668"/>
    </row>
    <row r="529" spans="1:15" s="21" customFormat="1" ht="30" customHeight="1">
      <c r="A529" s="13"/>
      <c r="B529" s="371"/>
      <c r="C529" s="371"/>
      <c r="D529" s="70"/>
      <c r="E529" s="15">
        <v>40</v>
      </c>
      <c r="F529" s="62"/>
      <c r="G529" s="63"/>
      <c r="H529" s="64"/>
      <c r="I529" s="24" t="s">
        <v>1948</v>
      </c>
      <c r="J529" s="20"/>
      <c r="K529" s="20">
        <v>5456</v>
      </c>
      <c r="L529" s="20">
        <v>5456</v>
      </c>
      <c r="M529" s="695">
        <f t="shared" si="8"/>
        <v>100</v>
      </c>
      <c r="N529" s="668"/>
      <c r="O529" s="668"/>
    </row>
    <row r="530" spans="1:15" s="21" customFormat="1" ht="38.25" customHeight="1">
      <c r="A530" s="13"/>
      <c r="B530" s="371"/>
      <c r="C530" s="371"/>
      <c r="D530" s="70"/>
      <c r="E530" s="15">
        <v>41</v>
      </c>
      <c r="F530" s="62"/>
      <c r="G530" s="63"/>
      <c r="H530" s="64"/>
      <c r="I530" s="24" t="s">
        <v>1949</v>
      </c>
      <c r="J530" s="20"/>
      <c r="K530" s="20">
        <v>2003</v>
      </c>
      <c r="L530" s="20">
        <v>2003</v>
      </c>
      <c r="M530" s="695">
        <f t="shared" si="8"/>
        <v>100</v>
      </c>
      <c r="N530" s="668"/>
      <c r="O530" s="668"/>
    </row>
    <row r="531" spans="1:15" s="21" customFormat="1" ht="50.25" customHeight="1">
      <c r="A531" s="13"/>
      <c r="B531" s="371"/>
      <c r="C531" s="371"/>
      <c r="D531" s="70"/>
      <c r="E531" s="15">
        <v>42</v>
      </c>
      <c r="F531" s="62"/>
      <c r="G531" s="63"/>
      <c r="H531" s="64"/>
      <c r="I531" s="24" t="s">
        <v>1950</v>
      </c>
      <c r="J531" s="20"/>
      <c r="K531" s="20">
        <v>13889</v>
      </c>
      <c r="L531" s="20">
        <v>13889</v>
      </c>
      <c r="M531" s="695">
        <f t="shared" si="8"/>
        <v>100</v>
      </c>
      <c r="N531" s="668"/>
      <c r="O531" s="668"/>
    </row>
    <row r="532" spans="1:15" s="21" customFormat="1" ht="35.25" customHeight="1">
      <c r="A532" s="13"/>
      <c r="B532" s="371"/>
      <c r="C532" s="371"/>
      <c r="D532" s="70"/>
      <c r="E532" s="15">
        <v>43</v>
      </c>
      <c r="F532" s="62"/>
      <c r="G532" s="63"/>
      <c r="H532" s="64"/>
      <c r="I532" s="24" t="s">
        <v>1951</v>
      </c>
      <c r="J532" s="20"/>
      <c r="K532" s="20">
        <v>1601</v>
      </c>
      <c r="L532" s="20">
        <v>1601</v>
      </c>
      <c r="M532" s="695">
        <f t="shared" si="8"/>
        <v>100</v>
      </c>
      <c r="N532" s="668"/>
      <c r="O532" s="668"/>
    </row>
    <row r="533" spans="1:15" s="21" customFormat="1" ht="29.25" customHeight="1">
      <c r="A533" s="13"/>
      <c r="B533" s="371"/>
      <c r="C533" s="371"/>
      <c r="D533" s="70"/>
      <c r="E533" s="15">
        <v>44</v>
      </c>
      <c r="F533" s="62"/>
      <c r="G533" s="63"/>
      <c r="H533" s="64"/>
      <c r="I533" s="24" t="s">
        <v>1952</v>
      </c>
      <c r="J533" s="20"/>
      <c r="K533" s="20">
        <v>956</v>
      </c>
      <c r="L533" s="20">
        <v>956</v>
      </c>
      <c r="M533" s="695">
        <f t="shared" si="8"/>
        <v>100</v>
      </c>
      <c r="N533" s="668"/>
      <c r="O533" s="668"/>
    </row>
    <row r="534" spans="1:15" s="21" customFormat="1" ht="32.25" customHeight="1">
      <c r="A534" s="13"/>
      <c r="B534" s="371"/>
      <c r="C534" s="371"/>
      <c r="D534" s="70"/>
      <c r="E534" s="15">
        <v>45</v>
      </c>
      <c r="F534" s="62"/>
      <c r="G534" s="63"/>
      <c r="H534" s="64"/>
      <c r="I534" s="24" t="s">
        <v>1953</v>
      </c>
      <c r="J534" s="20"/>
      <c r="K534" s="20">
        <v>449</v>
      </c>
      <c r="L534" s="20">
        <v>449</v>
      </c>
      <c r="M534" s="695">
        <f t="shared" si="8"/>
        <v>100</v>
      </c>
      <c r="N534" s="668"/>
      <c r="O534" s="668"/>
    </row>
    <row r="535" spans="1:15" s="21" customFormat="1" ht="31.5" customHeight="1">
      <c r="A535" s="13"/>
      <c r="B535" s="371"/>
      <c r="C535" s="371"/>
      <c r="D535" s="70"/>
      <c r="E535" s="15">
        <v>46</v>
      </c>
      <c r="F535" s="62"/>
      <c r="G535" s="63"/>
      <c r="H535" s="64"/>
      <c r="I535" s="24" t="s">
        <v>1954</v>
      </c>
      <c r="J535" s="20"/>
      <c r="K535" s="20">
        <v>2103</v>
      </c>
      <c r="L535" s="20">
        <v>2103</v>
      </c>
      <c r="M535" s="695">
        <f t="shared" si="8"/>
        <v>100</v>
      </c>
      <c r="N535" s="668"/>
      <c r="O535" s="668"/>
    </row>
    <row r="536" spans="1:15" s="21" customFormat="1" ht="39.75" customHeight="1">
      <c r="A536" s="13"/>
      <c r="B536" s="371"/>
      <c r="C536" s="371"/>
      <c r="D536" s="70"/>
      <c r="E536" s="15">
        <v>47</v>
      </c>
      <c r="F536" s="62"/>
      <c r="G536" s="63"/>
      <c r="H536" s="64"/>
      <c r="I536" s="24" t="s">
        <v>1955</v>
      </c>
      <c r="J536" s="20"/>
      <c r="K536" s="20">
        <v>6561</v>
      </c>
      <c r="L536" s="20">
        <v>6561</v>
      </c>
      <c r="M536" s="695">
        <f t="shared" si="8"/>
        <v>100</v>
      </c>
      <c r="N536" s="668"/>
      <c r="O536" s="668"/>
    </row>
    <row r="537" spans="1:15" s="21" customFormat="1" ht="32.25" customHeight="1">
      <c r="A537" s="13"/>
      <c r="B537" s="371"/>
      <c r="C537" s="371"/>
      <c r="D537" s="70"/>
      <c r="E537" s="15">
        <v>48</v>
      </c>
      <c r="F537" s="62"/>
      <c r="G537" s="63"/>
      <c r="H537" s="64"/>
      <c r="I537" s="24" t="s">
        <v>1956</v>
      </c>
      <c r="J537" s="20"/>
      <c r="K537" s="20">
        <v>4808</v>
      </c>
      <c r="L537" s="20">
        <v>4808</v>
      </c>
      <c r="M537" s="695">
        <f t="shared" si="8"/>
        <v>100</v>
      </c>
      <c r="N537" s="668"/>
      <c r="O537" s="668"/>
    </row>
    <row r="538" spans="1:15" s="21" customFormat="1" ht="30.75" customHeight="1">
      <c r="A538" s="13"/>
      <c r="B538" s="371"/>
      <c r="C538" s="371"/>
      <c r="D538" s="70"/>
      <c r="E538" s="15">
        <v>49</v>
      </c>
      <c r="F538" s="62"/>
      <c r="G538" s="63"/>
      <c r="H538" s="64"/>
      <c r="I538" s="24" t="s">
        <v>1957</v>
      </c>
      <c r="J538" s="20"/>
      <c r="K538" s="20">
        <v>100</v>
      </c>
      <c r="L538" s="20">
        <v>100</v>
      </c>
      <c r="M538" s="695">
        <f t="shared" si="8"/>
        <v>100</v>
      </c>
      <c r="N538" s="668"/>
      <c r="O538" s="668"/>
    </row>
    <row r="539" spans="1:15" s="21" customFormat="1" ht="31.5" customHeight="1">
      <c r="A539" s="13"/>
      <c r="B539" s="371"/>
      <c r="C539" s="371"/>
      <c r="D539" s="70"/>
      <c r="E539" s="15">
        <v>50</v>
      </c>
      <c r="F539" s="62"/>
      <c r="G539" s="63"/>
      <c r="H539" s="64"/>
      <c r="I539" s="24" t="s">
        <v>1958</v>
      </c>
      <c r="J539" s="20"/>
      <c r="K539" s="20">
        <v>44615</v>
      </c>
      <c r="L539" s="20">
        <v>44615</v>
      </c>
      <c r="M539" s="695">
        <f t="shared" si="8"/>
        <v>100</v>
      </c>
      <c r="N539" s="668"/>
      <c r="O539" s="668"/>
    </row>
    <row r="540" spans="1:15" s="21" customFormat="1" ht="30" customHeight="1">
      <c r="A540" s="13"/>
      <c r="B540" s="371"/>
      <c r="C540" s="371"/>
      <c r="D540" s="70"/>
      <c r="E540" s="15">
        <v>51</v>
      </c>
      <c r="F540" s="62"/>
      <c r="G540" s="63"/>
      <c r="H540" s="64"/>
      <c r="I540" s="24" t="s">
        <v>1959</v>
      </c>
      <c r="J540" s="20"/>
      <c r="K540" s="20">
        <v>100</v>
      </c>
      <c r="L540" s="20">
        <v>100</v>
      </c>
      <c r="M540" s="695">
        <f t="shared" si="8"/>
        <v>100</v>
      </c>
      <c r="N540" s="668"/>
      <c r="O540" s="668"/>
    </row>
    <row r="541" spans="1:15" s="21" customFormat="1" ht="27" customHeight="1">
      <c r="A541" s="13"/>
      <c r="B541" s="371"/>
      <c r="C541" s="371"/>
      <c r="D541" s="70"/>
      <c r="E541" s="15">
        <v>52</v>
      </c>
      <c r="F541" s="62"/>
      <c r="G541" s="63"/>
      <c r="H541" s="64"/>
      <c r="I541" s="24" t="s">
        <v>1960</v>
      </c>
      <c r="J541" s="20"/>
      <c r="K541" s="20">
        <v>12563</v>
      </c>
      <c r="L541" s="20">
        <v>12563</v>
      </c>
      <c r="M541" s="695">
        <f t="shared" si="8"/>
        <v>100</v>
      </c>
      <c r="N541" s="668"/>
      <c r="O541" s="668"/>
    </row>
    <row r="542" spans="1:15" s="21" customFormat="1" ht="30.75" customHeight="1">
      <c r="A542" s="13"/>
      <c r="B542" s="371"/>
      <c r="C542" s="371"/>
      <c r="D542" s="70"/>
      <c r="E542" s="15">
        <v>53</v>
      </c>
      <c r="F542" s="62"/>
      <c r="G542" s="63"/>
      <c r="H542" s="64"/>
      <c r="I542" s="24" t="s">
        <v>1961</v>
      </c>
      <c r="J542" s="20"/>
      <c r="K542" s="20">
        <v>2238</v>
      </c>
      <c r="L542" s="20">
        <v>2238</v>
      </c>
      <c r="M542" s="695">
        <f t="shared" si="8"/>
        <v>100</v>
      </c>
      <c r="N542" s="668"/>
      <c r="O542" s="668"/>
    </row>
    <row r="543" spans="1:15" s="21" customFormat="1" ht="44.25" customHeight="1">
      <c r="A543" s="13"/>
      <c r="B543" s="371"/>
      <c r="C543" s="371"/>
      <c r="D543" s="70"/>
      <c r="E543" s="15">
        <v>54</v>
      </c>
      <c r="F543" s="62"/>
      <c r="G543" s="63"/>
      <c r="H543" s="64"/>
      <c r="I543" s="24" t="s">
        <v>760</v>
      </c>
      <c r="J543" s="20"/>
      <c r="K543" s="20">
        <v>6500</v>
      </c>
      <c r="L543" s="20">
        <v>6500</v>
      </c>
      <c r="M543" s="695">
        <f t="shared" si="8"/>
        <v>100</v>
      </c>
      <c r="N543" s="668"/>
      <c r="O543" s="668"/>
    </row>
    <row r="544" spans="1:15" s="21" customFormat="1" ht="45" customHeight="1">
      <c r="A544" s="13"/>
      <c r="B544" s="371"/>
      <c r="C544" s="371"/>
      <c r="D544" s="70"/>
      <c r="E544" s="15">
        <v>55</v>
      </c>
      <c r="F544" s="62"/>
      <c r="G544" s="63"/>
      <c r="H544" s="64"/>
      <c r="I544" s="24" t="s">
        <v>1552</v>
      </c>
      <c r="J544" s="20"/>
      <c r="K544" s="20">
        <v>1103</v>
      </c>
      <c r="L544" s="20">
        <v>1103</v>
      </c>
      <c r="M544" s="695">
        <f t="shared" si="8"/>
        <v>100</v>
      </c>
      <c r="N544" s="668"/>
      <c r="O544" s="668"/>
    </row>
    <row r="545" spans="1:15" s="21" customFormat="1" ht="35.25" customHeight="1">
      <c r="A545" s="13"/>
      <c r="B545" s="371"/>
      <c r="C545" s="371"/>
      <c r="D545" s="70"/>
      <c r="E545" s="15">
        <v>56</v>
      </c>
      <c r="F545" s="62"/>
      <c r="G545" s="63"/>
      <c r="H545" s="64"/>
      <c r="I545" s="24" t="s">
        <v>1553</v>
      </c>
      <c r="J545" s="20"/>
      <c r="K545" s="20">
        <v>758</v>
      </c>
      <c r="L545" s="20">
        <v>758</v>
      </c>
      <c r="M545" s="695">
        <f t="shared" si="8"/>
        <v>100</v>
      </c>
      <c r="N545" s="668"/>
      <c r="O545" s="668"/>
    </row>
    <row r="546" spans="1:15" s="21" customFormat="1" ht="44.25" customHeight="1">
      <c r="A546" s="13"/>
      <c r="B546" s="371"/>
      <c r="C546" s="371"/>
      <c r="D546" s="70"/>
      <c r="E546" s="15">
        <v>57</v>
      </c>
      <c r="F546" s="62"/>
      <c r="G546" s="63"/>
      <c r="H546" s="64"/>
      <c r="I546" s="24" t="s">
        <v>1554</v>
      </c>
      <c r="J546" s="20"/>
      <c r="K546" s="20">
        <v>1603</v>
      </c>
      <c r="L546" s="20">
        <v>1603</v>
      </c>
      <c r="M546" s="695">
        <f t="shared" si="8"/>
        <v>100</v>
      </c>
      <c r="N546" s="668"/>
      <c r="O546" s="668"/>
    </row>
    <row r="547" spans="1:15" s="21" customFormat="1" ht="49.5" customHeight="1">
      <c r="A547" s="13"/>
      <c r="B547" s="371"/>
      <c r="C547" s="371"/>
      <c r="D547" s="70"/>
      <c r="E547" s="15">
        <v>58</v>
      </c>
      <c r="F547" s="62"/>
      <c r="G547" s="63"/>
      <c r="H547" s="64"/>
      <c r="I547" s="24" t="s">
        <v>1555</v>
      </c>
      <c r="J547" s="20"/>
      <c r="K547" s="20">
        <v>1603</v>
      </c>
      <c r="L547" s="20">
        <v>1603</v>
      </c>
      <c r="M547" s="695">
        <f t="shared" si="8"/>
        <v>100</v>
      </c>
      <c r="N547" s="668"/>
      <c r="O547" s="668"/>
    </row>
    <row r="548" spans="1:15" s="21" customFormat="1" ht="43.5" customHeight="1">
      <c r="A548" s="13"/>
      <c r="B548" s="371"/>
      <c r="C548" s="371"/>
      <c r="D548" s="70"/>
      <c r="E548" s="15">
        <v>59</v>
      </c>
      <c r="F548" s="62"/>
      <c r="G548" s="63"/>
      <c r="H548" s="64"/>
      <c r="I548" s="24" t="s">
        <v>1556</v>
      </c>
      <c r="J548" s="20"/>
      <c r="K548" s="20">
        <v>1603</v>
      </c>
      <c r="L548" s="20">
        <v>1603</v>
      </c>
      <c r="M548" s="695">
        <f t="shared" si="8"/>
        <v>100</v>
      </c>
      <c r="N548" s="668"/>
      <c r="O548" s="668"/>
    </row>
    <row r="549" spans="1:15" s="21" customFormat="1" ht="34.5" customHeight="1">
      <c r="A549" s="13"/>
      <c r="B549" s="371"/>
      <c r="C549" s="371"/>
      <c r="D549" s="70"/>
      <c r="E549" s="15">
        <v>60</v>
      </c>
      <c r="F549" s="62"/>
      <c r="G549" s="63"/>
      <c r="H549" s="64"/>
      <c r="I549" s="24" t="s">
        <v>1557</v>
      </c>
      <c r="J549" s="20"/>
      <c r="K549" s="20">
        <v>1953</v>
      </c>
      <c r="L549" s="20">
        <v>1953</v>
      </c>
      <c r="M549" s="695">
        <f t="shared" si="8"/>
        <v>100</v>
      </c>
      <c r="N549" s="668"/>
      <c r="O549" s="668"/>
    </row>
    <row r="550" spans="1:15" s="21" customFormat="1" ht="21.75" customHeight="1">
      <c r="A550" s="13"/>
      <c r="B550" s="371"/>
      <c r="C550" s="371"/>
      <c r="D550" s="70"/>
      <c r="E550" s="15"/>
      <c r="F550" s="30"/>
      <c r="G550" s="30"/>
      <c r="H550" s="30"/>
      <c r="I550" s="82" t="s">
        <v>819</v>
      </c>
      <c r="J550" s="537">
        <f>SUM(J490:J549)</f>
        <v>9000</v>
      </c>
      <c r="K550" s="537">
        <f>SUM(K490:K549)</f>
        <v>302732</v>
      </c>
      <c r="L550" s="537">
        <f>SUM(L490:L549)</f>
        <v>299128</v>
      </c>
      <c r="M550" s="632">
        <f t="shared" si="8"/>
        <v>98.8095080797537</v>
      </c>
      <c r="N550" s="663"/>
      <c r="O550" s="663"/>
    </row>
    <row r="551" spans="1:15" s="21" customFormat="1" ht="12" customHeight="1" thickBot="1">
      <c r="A551" s="13"/>
      <c r="B551" s="371"/>
      <c r="C551" s="371"/>
      <c r="D551" s="70"/>
      <c r="E551" s="15"/>
      <c r="F551" s="16"/>
      <c r="G551" s="17"/>
      <c r="H551" s="18"/>
      <c r="I551" s="19"/>
      <c r="J551" s="20"/>
      <c r="K551" s="33"/>
      <c r="L551" s="33"/>
      <c r="M551" s="695"/>
      <c r="N551" s="663"/>
      <c r="O551" s="663"/>
    </row>
    <row r="552" spans="1:15" s="21" customFormat="1" ht="23.25" customHeight="1" thickBot="1">
      <c r="A552" s="66"/>
      <c r="B552" s="376"/>
      <c r="C552" s="376"/>
      <c r="D552" s="67"/>
      <c r="E552" s="91"/>
      <c r="F552" s="92" t="s">
        <v>716</v>
      </c>
      <c r="G552" s="68"/>
      <c r="H552" s="93"/>
      <c r="I552" s="94"/>
      <c r="J552" s="318">
        <f>SUM(J464:J551)/2+J461+J424+J413+J407+J398</f>
        <v>4556041</v>
      </c>
      <c r="K552" s="318">
        <f>SUM(K464:K551)/2+K461+K424+K413+K407+K398</f>
        <v>4814736</v>
      </c>
      <c r="L552" s="318">
        <f>SUM(L464:L551)/2+L461+L424+L413+L407+L398</f>
        <v>4959572</v>
      </c>
      <c r="M552" s="634">
        <f t="shared" si="8"/>
        <v>103.00818154931028</v>
      </c>
      <c r="N552" s="671"/>
      <c r="O552" s="671"/>
    </row>
    <row r="553" spans="1:15" s="21" customFormat="1" ht="3.75" customHeight="1">
      <c r="A553" s="709"/>
      <c r="B553" s="705"/>
      <c r="C553" s="705"/>
      <c r="D553" s="706"/>
      <c r="E553" s="707"/>
      <c r="F553" s="42"/>
      <c r="G553" s="17"/>
      <c r="H553" s="18"/>
      <c r="I553" s="19"/>
      <c r="J553" s="660"/>
      <c r="K553" s="661"/>
      <c r="L553" s="661"/>
      <c r="M553" s="695"/>
      <c r="N553" s="663"/>
      <c r="O553" s="663"/>
    </row>
    <row r="554" spans="1:15" s="21" customFormat="1" ht="36" customHeight="1">
      <c r="A554" s="13"/>
      <c r="B554" s="371"/>
      <c r="C554" s="371"/>
      <c r="D554" s="70"/>
      <c r="E554" s="15"/>
      <c r="F554" s="872" t="s">
        <v>2065</v>
      </c>
      <c r="G554" s="873"/>
      <c r="H554" s="873"/>
      <c r="I554" s="874"/>
      <c r="J554" s="20"/>
      <c r="K554" s="33"/>
      <c r="L554" s="33"/>
      <c r="M554" s="695"/>
      <c r="N554" s="663"/>
      <c r="O554" s="663"/>
    </row>
    <row r="555" spans="1:15" s="21" customFormat="1" ht="0.75" customHeight="1">
      <c r="A555" s="13"/>
      <c r="B555" s="371"/>
      <c r="C555" s="371"/>
      <c r="D555" s="70"/>
      <c r="E555" s="15"/>
      <c r="F555" s="16"/>
      <c r="G555" s="17"/>
      <c r="H555" s="18"/>
      <c r="I555" s="19"/>
      <c r="J555" s="20"/>
      <c r="K555" s="33"/>
      <c r="L555" s="33"/>
      <c r="M555" s="695"/>
      <c r="N555" s="663"/>
      <c r="O555" s="663"/>
    </row>
    <row r="556" spans="1:15" s="21" customFormat="1" ht="15" customHeight="1">
      <c r="A556" s="13">
        <v>1</v>
      </c>
      <c r="B556" s="371"/>
      <c r="C556" s="371">
        <v>2</v>
      </c>
      <c r="D556" s="70"/>
      <c r="E556" s="15"/>
      <c r="F556" s="314" t="s">
        <v>954</v>
      </c>
      <c r="G556" s="17"/>
      <c r="H556" s="18"/>
      <c r="I556" s="19"/>
      <c r="J556" s="20"/>
      <c r="K556" s="33"/>
      <c r="L556" s="33"/>
      <c r="M556" s="695"/>
      <c r="N556" s="663"/>
      <c r="O556" s="663"/>
    </row>
    <row r="557" spans="1:15" s="21" customFormat="1" ht="18.75" customHeight="1">
      <c r="A557" s="13"/>
      <c r="B557" s="371"/>
      <c r="C557" s="371"/>
      <c r="D557" s="70"/>
      <c r="E557" s="15">
        <v>1</v>
      </c>
      <c r="F557" s="16"/>
      <c r="G557" s="17"/>
      <c r="H557" s="18"/>
      <c r="I557" s="24" t="s">
        <v>2066</v>
      </c>
      <c r="J557" s="20">
        <v>4520</v>
      </c>
      <c r="K557" s="33">
        <v>4520</v>
      </c>
      <c r="L557" s="33">
        <v>3578</v>
      </c>
      <c r="M557" s="695">
        <f aca="true" t="shared" si="9" ref="M557:M619">L557/K557*100</f>
        <v>79.15929203539824</v>
      </c>
      <c r="N557" s="668"/>
      <c r="O557" s="668"/>
    </row>
    <row r="558" spans="1:15" s="21" customFormat="1" ht="13.5" customHeight="1">
      <c r="A558" s="13"/>
      <c r="B558" s="371"/>
      <c r="C558" s="371"/>
      <c r="D558" s="70"/>
      <c r="E558" s="15"/>
      <c r="F558" s="27" t="s">
        <v>1842</v>
      </c>
      <c r="G558" s="28"/>
      <c r="H558" s="29"/>
      <c r="I558" s="30"/>
      <c r="J558" s="31">
        <f>SUM(J557:J557)</f>
        <v>4520</v>
      </c>
      <c r="K558" s="31">
        <f>SUM(K557:K557)</f>
        <v>4520</v>
      </c>
      <c r="L558" s="31">
        <f>SUM(L557:L557)</f>
        <v>3578</v>
      </c>
      <c r="M558" s="632">
        <f t="shared" si="9"/>
        <v>79.15929203539824</v>
      </c>
      <c r="N558" s="663"/>
      <c r="O558" s="663"/>
    </row>
    <row r="559" spans="1:15" s="21" customFormat="1" ht="0.75" customHeight="1">
      <c r="A559" s="13"/>
      <c r="B559" s="371"/>
      <c r="C559" s="371"/>
      <c r="D559" s="70"/>
      <c r="E559" s="15"/>
      <c r="F559" s="62"/>
      <c r="G559" s="63"/>
      <c r="H559" s="64"/>
      <c r="I559" s="65"/>
      <c r="J559" s="41"/>
      <c r="K559" s="41"/>
      <c r="L559" s="41"/>
      <c r="M559" s="695" t="e">
        <f t="shared" si="9"/>
        <v>#DIV/0!</v>
      </c>
      <c r="N559" s="663"/>
      <c r="O559" s="663"/>
    </row>
    <row r="560" spans="1:15" s="21" customFormat="1" ht="18.75" customHeight="1">
      <c r="A560" s="13">
        <v>2</v>
      </c>
      <c r="B560" s="371"/>
      <c r="C560" s="371">
        <v>2</v>
      </c>
      <c r="D560" s="70"/>
      <c r="E560" s="15"/>
      <c r="F560" s="880" t="s">
        <v>1917</v>
      </c>
      <c r="G560" s="870"/>
      <c r="H560" s="870"/>
      <c r="I560" s="871"/>
      <c r="J560" s="41"/>
      <c r="K560" s="41"/>
      <c r="L560" s="33"/>
      <c r="M560" s="695"/>
      <c r="N560" s="663"/>
      <c r="O560" s="663"/>
    </row>
    <row r="561" spans="1:15" s="21" customFormat="1" ht="15" customHeight="1">
      <c r="A561" s="13"/>
      <c r="B561" s="371"/>
      <c r="C561" s="371"/>
      <c r="D561" s="70"/>
      <c r="E561" s="15">
        <v>1</v>
      </c>
      <c r="F561" s="62"/>
      <c r="G561" s="63"/>
      <c r="H561" s="64"/>
      <c r="I561" s="24" t="s">
        <v>687</v>
      </c>
      <c r="J561" s="41"/>
      <c r="K561" s="41"/>
      <c r="L561" s="33">
        <v>732</v>
      </c>
      <c r="M561" s="695"/>
      <c r="N561" s="663"/>
      <c r="O561" s="663"/>
    </row>
    <row r="562" spans="1:15" s="21" customFormat="1" ht="18" customHeight="1">
      <c r="A562" s="13"/>
      <c r="B562" s="371"/>
      <c r="C562" s="371"/>
      <c r="D562" s="70"/>
      <c r="E562" s="15">
        <v>2</v>
      </c>
      <c r="F562" s="62"/>
      <c r="G562" s="63"/>
      <c r="H562" s="64"/>
      <c r="I562" s="24" t="s">
        <v>761</v>
      </c>
      <c r="J562" s="41"/>
      <c r="K562" s="41"/>
      <c r="L562" s="33">
        <v>106</v>
      </c>
      <c r="M562" s="695"/>
      <c r="N562" s="663"/>
      <c r="O562" s="663"/>
    </row>
    <row r="563" spans="1:15" s="21" customFormat="1" ht="16.5" customHeight="1">
      <c r="A563" s="13"/>
      <c r="B563" s="371"/>
      <c r="C563" s="371"/>
      <c r="D563" s="70"/>
      <c r="E563" s="15"/>
      <c r="F563" s="27" t="s">
        <v>1842</v>
      </c>
      <c r="G563" s="28"/>
      <c r="H563" s="29"/>
      <c r="I563" s="30"/>
      <c r="J563" s="31">
        <f>SUM(J559:J562)</f>
        <v>0</v>
      </c>
      <c r="K563" s="31">
        <f>SUM(K559:K562)</f>
        <v>0</v>
      </c>
      <c r="L563" s="31">
        <f>SUM(L559:L562)</f>
        <v>838</v>
      </c>
      <c r="M563" s="632"/>
      <c r="N563" s="663"/>
      <c r="O563" s="663"/>
    </row>
    <row r="564" spans="1:15" s="21" customFormat="1" ht="9" customHeight="1">
      <c r="A564" s="13"/>
      <c r="B564" s="371"/>
      <c r="C564" s="371"/>
      <c r="D564" s="70"/>
      <c r="E564" s="15"/>
      <c r="F564" s="62"/>
      <c r="G564" s="63"/>
      <c r="H564" s="64"/>
      <c r="I564" s="65"/>
      <c r="J564" s="41"/>
      <c r="K564" s="41"/>
      <c r="L564" s="41"/>
      <c r="M564" s="695"/>
      <c r="N564" s="663"/>
      <c r="O564" s="663"/>
    </row>
    <row r="565" spans="1:15" s="21" customFormat="1" ht="18.75" customHeight="1">
      <c r="A565" s="13">
        <v>3</v>
      </c>
      <c r="B565" s="371"/>
      <c r="C565" s="371">
        <v>2</v>
      </c>
      <c r="D565" s="70"/>
      <c r="E565" s="15"/>
      <c r="F565" s="880" t="s">
        <v>817</v>
      </c>
      <c r="G565" s="870"/>
      <c r="H565" s="870"/>
      <c r="I565" s="871"/>
      <c r="J565" s="41"/>
      <c r="K565" s="41"/>
      <c r="L565" s="41"/>
      <c r="M565" s="695"/>
      <c r="N565" s="663"/>
      <c r="O565" s="663"/>
    </row>
    <row r="566" spans="1:15" s="21" customFormat="1" ht="29.25" customHeight="1">
      <c r="A566" s="13"/>
      <c r="B566" s="371"/>
      <c r="C566" s="371"/>
      <c r="D566" s="70"/>
      <c r="E566" s="15">
        <v>1</v>
      </c>
      <c r="F566" s="62"/>
      <c r="G566" s="63"/>
      <c r="H566" s="64"/>
      <c r="I566" s="24" t="s">
        <v>790</v>
      </c>
      <c r="J566" s="41"/>
      <c r="K566" s="33">
        <v>22390</v>
      </c>
      <c r="L566" s="33">
        <v>22390</v>
      </c>
      <c r="M566" s="695">
        <f t="shared" si="9"/>
        <v>100</v>
      </c>
      <c r="N566" s="663"/>
      <c r="O566" s="663"/>
    </row>
    <row r="567" spans="1:15" s="21" customFormat="1" ht="6.75" customHeight="1">
      <c r="A567" s="13"/>
      <c r="B567" s="371"/>
      <c r="C567" s="371"/>
      <c r="D567" s="70"/>
      <c r="E567" s="15"/>
      <c r="F567" s="62"/>
      <c r="G567" s="63"/>
      <c r="H567" s="64"/>
      <c r="I567" s="65"/>
      <c r="J567" s="41"/>
      <c r="K567" s="41"/>
      <c r="L567" s="41"/>
      <c r="M567" s="695"/>
      <c r="N567" s="663"/>
      <c r="O567" s="663"/>
    </row>
    <row r="568" spans="1:15" s="21" customFormat="1" ht="16.5" customHeight="1">
      <c r="A568" s="13"/>
      <c r="B568" s="371"/>
      <c r="C568" s="371"/>
      <c r="D568" s="70"/>
      <c r="E568" s="15"/>
      <c r="F568" s="27" t="s">
        <v>1842</v>
      </c>
      <c r="G568" s="28"/>
      <c r="H568" s="29"/>
      <c r="I568" s="30"/>
      <c r="J568" s="31">
        <f>SUM(J564:J567)</f>
        <v>0</v>
      </c>
      <c r="K568" s="31">
        <f>SUM(K564:K567)</f>
        <v>22390</v>
      </c>
      <c r="L568" s="31">
        <f>SUM(L564:L567)</f>
        <v>22390</v>
      </c>
      <c r="M568" s="632">
        <f t="shared" si="9"/>
        <v>100</v>
      </c>
      <c r="N568" s="663"/>
      <c r="O568" s="663"/>
    </row>
    <row r="569" spans="1:15" s="21" customFormat="1" ht="12" customHeight="1" thickBot="1">
      <c r="A569" s="13"/>
      <c r="B569" s="371"/>
      <c r="C569" s="371"/>
      <c r="D569" s="70"/>
      <c r="E569" s="15"/>
      <c r="F569" s="62"/>
      <c r="G569" s="63"/>
      <c r="H569" s="64"/>
      <c r="I569" s="65"/>
      <c r="J569" s="41"/>
      <c r="K569" s="41"/>
      <c r="L569" s="41"/>
      <c r="M569" s="695"/>
      <c r="N569" s="663"/>
      <c r="O569" s="663"/>
    </row>
    <row r="570" spans="1:15" s="21" customFormat="1" ht="22.5" customHeight="1" thickBot="1">
      <c r="A570" s="66"/>
      <c r="B570" s="376"/>
      <c r="C570" s="376"/>
      <c r="D570" s="67"/>
      <c r="E570" s="91"/>
      <c r="F570" s="92" t="s">
        <v>717</v>
      </c>
      <c r="G570" s="68"/>
      <c r="H570" s="93"/>
      <c r="I570" s="94"/>
      <c r="J570" s="69">
        <f>SUM(J556:J568)/2</f>
        <v>4520</v>
      </c>
      <c r="K570" s="69">
        <f>SUM(K556:K568)/2</f>
        <v>26910</v>
      </c>
      <c r="L570" s="69">
        <f>SUM(L556:L568)/2</f>
        <v>26806</v>
      </c>
      <c r="M570" s="634">
        <f t="shared" si="9"/>
        <v>99.61352657004831</v>
      </c>
      <c r="N570" s="672"/>
      <c r="O570" s="672"/>
    </row>
    <row r="571" spans="1:15" s="21" customFormat="1" ht="21.75" customHeight="1">
      <c r="A571" s="13"/>
      <c r="B571" s="371"/>
      <c r="C571" s="371"/>
      <c r="D571" s="70"/>
      <c r="E571" s="15"/>
      <c r="F571" s="312" t="s">
        <v>2067</v>
      </c>
      <c r="G571" s="49"/>
      <c r="H571" s="50"/>
      <c r="I571" s="71"/>
      <c r="J571" s="20"/>
      <c r="K571" s="33"/>
      <c r="L571" s="33"/>
      <c r="M571" s="695"/>
      <c r="N571" s="663"/>
      <c r="O571" s="663"/>
    </row>
    <row r="572" spans="1:15" s="21" customFormat="1" ht="10.5" customHeight="1">
      <c r="A572" s="13"/>
      <c r="B572" s="371"/>
      <c r="C572" s="371"/>
      <c r="D572" s="70"/>
      <c r="E572" s="15"/>
      <c r="F572" s="22"/>
      <c r="G572" s="17"/>
      <c r="H572" s="18"/>
      <c r="I572" s="19"/>
      <c r="J572" s="20"/>
      <c r="K572" s="33"/>
      <c r="L572" s="33"/>
      <c r="M572" s="695"/>
      <c r="N572" s="663"/>
      <c r="O572" s="663"/>
    </row>
    <row r="573" spans="1:15" s="21" customFormat="1" ht="13.5" customHeight="1">
      <c r="A573" s="13">
        <v>1</v>
      </c>
      <c r="B573" s="371"/>
      <c r="C573" s="371">
        <v>2</v>
      </c>
      <c r="D573" s="70"/>
      <c r="E573" s="15"/>
      <c r="F573" s="22" t="s">
        <v>910</v>
      </c>
      <c r="G573" s="17"/>
      <c r="H573" s="18"/>
      <c r="I573" s="19"/>
      <c r="J573" s="20"/>
      <c r="K573" s="33"/>
      <c r="L573" s="33"/>
      <c r="M573" s="695"/>
      <c r="N573" s="668"/>
      <c r="O573" s="668"/>
    </row>
    <row r="574" spans="1:15" s="21" customFormat="1" ht="13.5" customHeight="1">
      <c r="A574" s="13"/>
      <c r="B574" s="371"/>
      <c r="C574" s="371"/>
      <c r="D574" s="70"/>
      <c r="E574" s="15">
        <v>1</v>
      </c>
      <c r="F574" s="22"/>
      <c r="G574" s="23"/>
      <c r="H574" s="18"/>
      <c r="I574" s="24" t="s">
        <v>687</v>
      </c>
      <c r="J574" s="33">
        <v>40</v>
      </c>
      <c r="K574" s="33">
        <v>40</v>
      </c>
      <c r="L574" s="33">
        <v>29</v>
      </c>
      <c r="M574" s="695">
        <f t="shared" si="9"/>
        <v>72.5</v>
      </c>
      <c r="N574" s="668"/>
      <c r="O574" s="668"/>
    </row>
    <row r="575" spans="1:15" s="21" customFormat="1" ht="19.5" customHeight="1">
      <c r="A575" s="13"/>
      <c r="B575" s="371"/>
      <c r="C575" s="371"/>
      <c r="D575" s="70"/>
      <c r="E575" s="15">
        <v>2</v>
      </c>
      <c r="F575" s="22"/>
      <c r="G575" s="23"/>
      <c r="H575" s="18"/>
      <c r="I575" s="24" t="s">
        <v>900</v>
      </c>
      <c r="J575" s="33"/>
      <c r="K575" s="33">
        <v>872</v>
      </c>
      <c r="L575" s="33">
        <v>872</v>
      </c>
      <c r="M575" s="695">
        <f t="shared" si="9"/>
        <v>100</v>
      </c>
      <c r="N575" s="668"/>
      <c r="O575" s="668"/>
    </row>
    <row r="576" spans="1:15" s="21" customFormat="1" ht="17.25" customHeight="1">
      <c r="A576" s="13"/>
      <c r="B576" s="371"/>
      <c r="C576" s="371"/>
      <c r="D576" s="70"/>
      <c r="E576" s="15"/>
      <c r="F576" s="27" t="s">
        <v>1842</v>
      </c>
      <c r="G576" s="28"/>
      <c r="H576" s="29"/>
      <c r="I576" s="30"/>
      <c r="J576" s="31">
        <f>SUM(J574:J575)</f>
        <v>40</v>
      </c>
      <c r="K576" s="31">
        <f>SUM(K574:K575)</f>
        <v>912</v>
      </c>
      <c r="L576" s="31">
        <f>SUM(L574:L575)</f>
        <v>901</v>
      </c>
      <c r="M576" s="632">
        <f t="shared" si="9"/>
        <v>98.79385964912281</v>
      </c>
      <c r="N576" s="663"/>
      <c r="O576" s="663"/>
    </row>
    <row r="577" spans="1:15" s="21" customFormat="1" ht="10.5" customHeight="1">
      <c r="A577" s="13"/>
      <c r="B577" s="371"/>
      <c r="C577" s="371"/>
      <c r="D577" s="70"/>
      <c r="E577" s="15"/>
      <c r="F577" s="16"/>
      <c r="G577" s="17"/>
      <c r="H577" s="18"/>
      <c r="I577" s="19"/>
      <c r="J577" s="20"/>
      <c r="K577" s="33"/>
      <c r="L577" s="33"/>
      <c r="M577" s="695"/>
      <c r="N577" s="663"/>
      <c r="O577" s="663"/>
    </row>
    <row r="578" spans="1:15" s="21" customFormat="1" ht="13.5" customHeight="1">
      <c r="A578" s="13">
        <v>2</v>
      </c>
      <c r="B578" s="371"/>
      <c r="C578" s="371">
        <v>2</v>
      </c>
      <c r="D578" s="70"/>
      <c r="E578" s="15"/>
      <c r="F578" s="22" t="s">
        <v>911</v>
      </c>
      <c r="G578" s="23"/>
      <c r="H578" s="18"/>
      <c r="I578" s="19"/>
      <c r="J578" s="33"/>
      <c r="K578" s="26"/>
      <c r="L578" s="26"/>
      <c r="M578" s="695"/>
      <c r="N578" s="663"/>
      <c r="O578" s="663"/>
    </row>
    <row r="579" spans="1:15" s="21" customFormat="1" ht="13.5" customHeight="1">
      <c r="A579" s="13"/>
      <c r="B579" s="371"/>
      <c r="C579" s="371"/>
      <c r="D579" s="70"/>
      <c r="E579" s="15">
        <v>1</v>
      </c>
      <c r="F579" s="22"/>
      <c r="G579" s="23"/>
      <c r="H579" s="18"/>
      <c r="I579" s="24" t="s">
        <v>687</v>
      </c>
      <c r="J579" s="33">
        <v>40</v>
      </c>
      <c r="K579" s="33">
        <v>40</v>
      </c>
      <c r="L579" s="33">
        <v>16</v>
      </c>
      <c r="M579" s="695">
        <f t="shared" si="9"/>
        <v>40</v>
      </c>
      <c r="N579" s="668"/>
      <c r="O579" s="668"/>
    </row>
    <row r="580" spans="1:15" s="21" customFormat="1" ht="20.25" customHeight="1">
      <c r="A580" s="13"/>
      <c r="B580" s="371"/>
      <c r="C580" s="371"/>
      <c r="D580" s="70"/>
      <c r="E580" s="15">
        <v>2</v>
      </c>
      <c r="F580" s="22"/>
      <c r="G580" s="23"/>
      <c r="H580" s="18"/>
      <c r="I580" s="24" t="s">
        <v>900</v>
      </c>
      <c r="J580" s="33"/>
      <c r="K580" s="33">
        <v>150</v>
      </c>
      <c r="L580" s="33">
        <v>150</v>
      </c>
      <c r="M580" s="695">
        <f t="shared" si="9"/>
        <v>100</v>
      </c>
      <c r="N580" s="668"/>
      <c r="O580" s="668"/>
    </row>
    <row r="581" spans="1:15" s="21" customFormat="1" ht="15" customHeight="1">
      <c r="A581" s="13"/>
      <c r="B581" s="371"/>
      <c r="C581" s="371"/>
      <c r="D581" s="70"/>
      <c r="E581" s="15"/>
      <c r="F581" s="27" t="s">
        <v>1842</v>
      </c>
      <c r="G581" s="28"/>
      <c r="H581" s="29"/>
      <c r="I581" s="30"/>
      <c r="J581" s="31">
        <f>SUM(J579:J580)</f>
        <v>40</v>
      </c>
      <c r="K581" s="31">
        <f>SUM(K579:K580)</f>
        <v>190</v>
      </c>
      <c r="L581" s="31">
        <f>SUM(L579:L580)</f>
        <v>166</v>
      </c>
      <c r="M581" s="632">
        <f t="shared" si="9"/>
        <v>87.36842105263159</v>
      </c>
      <c r="N581" s="663"/>
      <c r="O581" s="663"/>
    </row>
    <row r="582" spans="1:15" s="21" customFormat="1" ht="6.75" customHeight="1">
      <c r="A582" s="13"/>
      <c r="B582" s="371"/>
      <c r="C582" s="371"/>
      <c r="D582" s="70"/>
      <c r="E582" s="15"/>
      <c r="F582" s="62"/>
      <c r="G582" s="63"/>
      <c r="H582" s="64"/>
      <c r="I582" s="65"/>
      <c r="J582" s="41"/>
      <c r="K582" s="41"/>
      <c r="L582" s="41"/>
      <c r="M582" s="695"/>
      <c r="N582" s="663"/>
      <c r="O582" s="663"/>
    </row>
    <row r="583" spans="1:15" s="21" customFormat="1" ht="12.75" customHeight="1">
      <c r="A583" s="13">
        <v>3</v>
      </c>
      <c r="B583" s="371"/>
      <c r="C583" s="371">
        <v>2</v>
      </c>
      <c r="D583" s="70"/>
      <c r="E583" s="15"/>
      <c r="F583" s="22" t="s">
        <v>912</v>
      </c>
      <c r="G583" s="23"/>
      <c r="H583" s="18"/>
      <c r="I583" s="19"/>
      <c r="J583" s="33"/>
      <c r="K583" s="26"/>
      <c r="L583" s="26"/>
      <c r="M583" s="695"/>
      <c r="N583" s="663"/>
      <c r="O583" s="663"/>
    </row>
    <row r="584" spans="1:15" s="21" customFormat="1" ht="13.5" customHeight="1">
      <c r="A584" s="13"/>
      <c r="B584" s="371"/>
      <c r="C584" s="371"/>
      <c r="D584" s="70"/>
      <c r="E584" s="15">
        <v>1</v>
      </c>
      <c r="F584" s="22"/>
      <c r="G584" s="23"/>
      <c r="H584" s="18"/>
      <c r="I584" s="24" t="s">
        <v>687</v>
      </c>
      <c r="J584" s="33">
        <v>50</v>
      </c>
      <c r="K584" s="33">
        <v>50</v>
      </c>
      <c r="L584" s="33">
        <v>53</v>
      </c>
      <c r="M584" s="695">
        <f t="shared" si="9"/>
        <v>106</v>
      </c>
      <c r="N584" s="668"/>
      <c r="O584" s="668"/>
    </row>
    <row r="585" spans="1:15" s="21" customFormat="1" ht="5.25" customHeight="1">
      <c r="A585" s="13"/>
      <c r="B585" s="371"/>
      <c r="C585" s="371"/>
      <c r="D585" s="70"/>
      <c r="E585" s="15"/>
      <c r="F585" s="22"/>
      <c r="G585" s="23"/>
      <c r="H585" s="18"/>
      <c r="I585" s="24"/>
      <c r="J585" s="33"/>
      <c r="K585" s="26"/>
      <c r="L585" s="26"/>
      <c r="M585" s="695"/>
      <c r="N585" s="663"/>
      <c r="O585" s="663"/>
    </row>
    <row r="586" spans="1:15" s="21" customFormat="1" ht="19.5" customHeight="1">
      <c r="A586" s="13"/>
      <c r="B586" s="371"/>
      <c r="C586" s="371"/>
      <c r="D586" s="70"/>
      <c r="E586" s="15"/>
      <c r="F586" s="27" t="s">
        <v>1842</v>
      </c>
      <c r="G586" s="28"/>
      <c r="H586" s="29"/>
      <c r="I586" s="30"/>
      <c r="J586" s="31">
        <f>SUM(J584:J585)</f>
        <v>50</v>
      </c>
      <c r="K586" s="31">
        <f>SUM(K584:K585)</f>
        <v>50</v>
      </c>
      <c r="L586" s="31">
        <f>SUM(L584:L585)</f>
        <v>53</v>
      </c>
      <c r="M586" s="632">
        <f t="shared" si="9"/>
        <v>106</v>
      </c>
      <c r="N586" s="663"/>
      <c r="O586" s="663"/>
    </row>
    <row r="587" spans="1:15" s="21" customFormat="1" ht="12" customHeight="1" thickBot="1">
      <c r="A587" s="13"/>
      <c r="B587" s="371"/>
      <c r="C587" s="371"/>
      <c r="D587" s="70"/>
      <c r="E587" s="15"/>
      <c r="F587" s="22"/>
      <c r="G587" s="23"/>
      <c r="H587" s="18"/>
      <c r="I587" s="19"/>
      <c r="J587" s="79"/>
      <c r="K587" s="108"/>
      <c r="L587" s="108"/>
      <c r="M587" s="695"/>
      <c r="N587" s="663"/>
      <c r="O587" s="663"/>
    </row>
    <row r="588" spans="1:15" s="21" customFormat="1" ht="24" customHeight="1" thickBot="1">
      <c r="A588" s="66"/>
      <c r="B588" s="376"/>
      <c r="C588" s="376"/>
      <c r="D588" s="67"/>
      <c r="E588" s="91"/>
      <c r="F588" s="92" t="s">
        <v>719</v>
      </c>
      <c r="G588" s="94"/>
      <c r="H588" s="94"/>
      <c r="I588" s="94"/>
      <c r="J588" s="69">
        <f>SUM(J572:J586)/2</f>
        <v>130</v>
      </c>
      <c r="K588" s="69">
        <f>SUM(K572:K586)/2</f>
        <v>1152</v>
      </c>
      <c r="L588" s="69">
        <f>SUM(L572:L586)/2</f>
        <v>1120</v>
      </c>
      <c r="M588" s="634">
        <f t="shared" si="9"/>
        <v>97.22222222222221</v>
      </c>
      <c r="N588" s="672"/>
      <c r="O588" s="672"/>
    </row>
    <row r="589" spans="1:15" s="21" customFormat="1" ht="10.5" customHeight="1">
      <c r="A589" s="13"/>
      <c r="B589" s="369"/>
      <c r="C589" s="369"/>
      <c r="D589" s="14"/>
      <c r="E589" s="103"/>
      <c r="F589" s="42"/>
      <c r="G589" s="17"/>
      <c r="H589" s="104"/>
      <c r="I589" s="105"/>
      <c r="J589" s="106"/>
      <c r="K589" s="107"/>
      <c r="L589" s="107"/>
      <c r="M589" s="695"/>
      <c r="N589" s="663"/>
      <c r="O589" s="663"/>
    </row>
    <row r="590" spans="1:15" s="21" customFormat="1" ht="14.25" customHeight="1">
      <c r="A590" s="13"/>
      <c r="B590" s="371"/>
      <c r="C590" s="371"/>
      <c r="D590" s="70"/>
      <c r="E590" s="15"/>
      <c r="F590" s="312" t="s">
        <v>813</v>
      </c>
      <c r="G590" s="49"/>
      <c r="H590" s="50"/>
      <c r="I590" s="71"/>
      <c r="J590" s="20"/>
      <c r="K590" s="33"/>
      <c r="L590" s="33"/>
      <c r="M590" s="695"/>
      <c r="N590" s="663"/>
      <c r="O590" s="663"/>
    </row>
    <row r="591" spans="1:15" s="21" customFormat="1" ht="8.25" customHeight="1">
      <c r="A591" s="13"/>
      <c r="B591" s="371"/>
      <c r="C591" s="371"/>
      <c r="D591" s="70"/>
      <c r="E591" s="15"/>
      <c r="F591" s="16"/>
      <c r="G591" s="17"/>
      <c r="H591" s="18"/>
      <c r="I591" s="19"/>
      <c r="J591" s="20"/>
      <c r="K591" s="33"/>
      <c r="L591" s="33"/>
      <c r="M591" s="695"/>
      <c r="N591" s="663"/>
      <c r="O591" s="663"/>
    </row>
    <row r="592" spans="1:15" s="21" customFormat="1" ht="15.75" customHeight="1">
      <c r="A592" s="13">
        <v>1</v>
      </c>
      <c r="B592" s="371"/>
      <c r="C592" s="371">
        <v>2</v>
      </c>
      <c r="D592" s="70"/>
      <c r="E592" s="15"/>
      <c r="F592" s="22" t="s">
        <v>900</v>
      </c>
      <c r="G592" s="23"/>
      <c r="H592" s="18"/>
      <c r="I592" s="19"/>
      <c r="J592" s="20"/>
      <c r="K592" s="33"/>
      <c r="L592" s="33"/>
      <c r="M592" s="695"/>
      <c r="N592" s="663"/>
      <c r="O592" s="663"/>
    </row>
    <row r="593" spans="1:15" s="21" customFormat="1" ht="29.25" customHeight="1">
      <c r="A593" s="13"/>
      <c r="B593" s="371"/>
      <c r="C593" s="371"/>
      <c r="D593" s="70"/>
      <c r="E593" s="15">
        <v>1</v>
      </c>
      <c r="F593" s="22"/>
      <c r="G593" s="23"/>
      <c r="H593" s="18"/>
      <c r="I593" s="24" t="s">
        <v>814</v>
      </c>
      <c r="J593" s="20">
        <v>10714</v>
      </c>
      <c r="K593" s="33">
        <v>10714</v>
      </c>
      <c r="L593" s="33">
        <v>10714</v>
      </c>
      <c r="M593" s="695">
        <f t="shared" si="9"/>
        <v>100</v>
      </c>
      <c r="N593" s="668"/>
      <c r="O593" s="668"/>
    </row>
    <row r="594" spans="1:15" s="21" customFormat="1" ht="14.25" customHeight="1">
      <c r="A594" s="13"/>
      <c r="B594" s="371"/>
      <c r="C594" s="371"/>
      <c r="D594" s="70"/>
      <c r="E594" s="15">
        <v>2</v>
      </c>
      <c r="F594" s="22"/>
      <c r="G594" s="23"/>
      <c r="H594" s="18"/>
      <c r="I594" s="24" t="s">
        <v>1784</v>
      </c>
      <c r="J594" s="20">
        <v>85165</v>
      </c>
      <c r="K594" s="33">
        <v>85165</v>
      </c>
      <c r="L594" s="33">
        <v>85165</v>
      </c>
      <c r="M594" s="695">
        <f t="shared" si="9"/>
        <v>100</v>
      </c>
      <c r="N594" s="668"/>
      <c r="O594" s="668"/>
    </row>
    <row r="595" spans="1:15" s="21" customFormat="1" ht="13.5" customHeight="1">
      <c r="A595" s="13"/>
      <c r="B595" s="371"/>
      <c r="C595" s="371"/>
      <c r="D595" s="70"/>
      <c r="E595" s="15">
        <v>3</v>
      </c>
      <c r="F595" s="22"/>
      <c r="G595" s="23"/>
      <c r="H595" s="18"/>
      <c r="I595" s="24" t="s">
        <v>1718</v>
      </c>
      <c r="J595" s="20">
        <v>30000</v>
      </c>
      <c r="K595" s="33">
        <v>30000</v>
      </c>
      <c r="L595" s="33">
        <v>30000</v>
      </c>
      <c r="M595" s="695">
        <f t="shared" si="9"/>
        <v>100</v>
      </c>
      <c r="N595" s="668"/>
      <c r="O595" s="668"/>
    </row>
    <row r="596" spans="1:15" s="21" customFormat="1" ht="32.25" customHeight="1">
      <c r="A596" s="13"/>
      <c r="B596" s="371"/>
      <c r="C596" s="371"/>
      <c r="D596" s="70"/>
      <c r="E596" s="15">
        <v>4</v>
      </c>
      <c r="F596" s="22"/>
      <c r="G596" s="23"/>
      <c r="H596" s="18"/>
      <c r="I596" s="24" t="s">
        <v>1749</v>
      </c>
      <c r="J596" s="20">
        <v>2800</v>
      </c>
      <c r="K596" s="33">
        <v>2800</v>
      </c>
      <c r="L596" s="33">
        <v>2563</v>
      </c>
      <c r="M596" s="695">
        <f t="shared" si="9"/>
        <v>91.53571428571429</v>
      </c>
      <c r="N596" s="668"/>
      <c r="O596" s="668"/>
    </row>
    <row r="597" spans="1:15" s="21" customFormat="1" ht="27.75" customHeight="1">
      <c r="A597" s="13"/>
      <c r="B597" s="371"/>
      <c r="C597" s="371"/>
      <c r="D597" s="70"/>
      <c r="E597" s="15">
        <v>5</v>
      </c>
      <c r="F597" s="22"/>
      <c r="G597" s="23"/>
      <c r="H597" s="18"/>
      <c r="I597" s="24" t="s">
        <v>959</v>
      </c>
      <c r="J597" s="20">
        <v>10839</v>
      </c>
      <c r="K597" s="33">
        <v>10839</v>
      </c>
      <c r="L597" s="33">
        <v>10839</v>
      </c>
      <c r="M597" s="695">
        <f t="shared" si="9"/>
        <v>100</v>
      </c>
      <c r="N597" s="668"/>
      <c r="O597" s="668"/>
    </row>
    <row r="598" spans="1:15" s="21" customFormat="1" ht="30.75" customHeight="1">
      <c r="A598" s="13"/>
      <c r="B598" s="371"/>
      <c r="C598" s="371"/>
      <c r="D598" s="70"/>
      <c r="E598" s="15">
        <v>6</v>
      </c>
      <c r="F598" s="22"/>
      <c r="G598" s="23"/>
      <c r="H598" s="18"/>
      <c r="I598" s="24" t="s">
        <v>956</v>
      </c>
      <c r="J598" s="20">
        <v>27115</v>
      </c>
      <c r="K598" s="33">
        <v>27115</v>
      </c>
      <c r="L598" s="33">
        <v>27046</v>
      </c>
      <c r="M598" s="695">
        <f t="shared" si="9"/>
        <v>99.74552830536604</v>
      </c>
      <c r="N598" s="668"/>
      <c r="O598" s="668"/>
    </row>
    <row r="599" spans="1:15" s="21" customFormat="1" ht="41.25" customHeight="1">
      <c r="A599" s="13"/>
      <c r="B599" s="371"/>
      <c r="C599" s="371"/>
      <c r="D599" s="70"/>
      <c r="E599" s="15">
        <v>7</v>
      </c>
      <c r="F599" s="22"/>
      <c r="G599" s="23"/>
      <c r="H599" s="18"/>
      <c r="I599" s="24" t="s">
        <v>1487</v>
      </c>
      <c r="J599" s="20"/>
      <c r="K599" s="33">
        <v>1337</v>
      </c>
      <c r="L599" s="33">
        <v>1337</v>
      </c>
      <c r="M599" s="695">
        <f t="shared" si="9"/>
        <v>100</v>
      </c>
      <c r="N599" s="668"/>
      <c r="O599" s="668"/>
    </row>
    <row r="600" spans="1:15" s="21" customFormat="1" ht="17.25" customHeight="1">
      <c r="A600" s="13"/>
      <c r="B600" s="371"/>
      <c r="C600" s="371"/>
      <c r="D600" s="70"/>
      <c r="E600" s="15">
        <v>8</v>
      </c>
      <c r="F600" s="22"/>
      <c r="G600" s="23"/>
      <c r="H600" s="18"/>
      <c r="I600" s="24" t="s">
        <v>1488</v>
      </c>
      <c r="J600" s="20"/>
      <c r="K600" s="33">
        <v>4263</v>
      </c>
      <c r="L600" s="33">
        <v>4263</v>
      </c>
      <c r="M600" s="695">
        <f t="shared" si="9"/>
        <v>100</v>
      </c>
      <c r="N600" s="668"/>
      <c r="O600" s="668"/>
    </row>
    <row r="601" spans="1:15" s="21" customFormat="1" ht="29.25" customHeight="1">
      <c r="A601" s="13"/>
      <c r="B601" s="371"/>
      <c r="C601" s="371"/>
      <c r="D601" s="70"/>
      <c r="E601" s="15">
        <v>9</v>
      </c>
      <c r="F601" s="22"/>
      <c r="G601" s="23"/>
      <c r="H601" s="18"/>
      <c r="I601" s="24" t="s">
        <v>1489</v>
      </c>
      <c r="J601" s="20"/>
      <c r="K601" s="33">
        <v>1489</v>
      </c>
      <c r="L601" s="33">
        <v>1489</v>
      </c>
      <c r="M601" s="695">
        <f t="shared" si="9"/>
        <v>100</v>
      </c>
      <c r="N601" s="668"/>
      <c r="O601" s="668"/>
    </row>
    <row r="602" spans="1:15" s="21" customFormat="1" ht="32.25" customHeight="1">
      <c r="A602" s="13"/>
      <c r="B602" s="371"/>
      <c r="C602" s="371"/>
      <c r="D602" s="70"/>
      <c r="E602" s="15">
        <v>10</v>
      </c>
      <c r="F602" s="22"/>
      <c r="G602" s="23"/>
      <c r="H602" s="18"/>
      <c r="I602" s="24" t="s">
        <v>1490</v>
      </c>
      <c r="J602" s="20"/>
      <c r="K602" s="33"/>
      <c r="L602" s="33">
        <v>1991</v>
      </c>
      <c r="M602" s="695"/>
      <c r="N602" s="668"/>
      <c r="O602" s="668"/>
    </row>
    <row r="603" spans="1:15" s="21" customFormat="1" ht="30" customHeight="1">
      <c r="A603" s="13"/>
      <c r="B603" s="371"/>
      <c r="C603" s="371"/>
      <c r="D603" s="70"/>
      <c r="E603" s="15">
        <v>11</v>
      </c>
      <c r="F603" s="22"/>
      <c r="G603" s="23"/>
      <c r="H603" s="18"/>
      <c r="I603" s="24" t="s">
        <v>1491</v>
      </c>
      <c r="J603" s="20"/>
      <c r="K603" s="33"/>
      <c r="L603" s="33">
        <v>2000</v>
      </c>
      <c r="M603" s="695"/>
      <c r="N603" s="668"/>
      <c r="O603" s="668"/>
    </row>
    <row r="604" spans="1:15" s="21" customFormat="1" ht="17.25" customHeight="1">
      <c r="A604" s="13"/>
      <c r="B604" s="371"/>
      <c r="C604" s="371"/>
      <c r="D604" s="70"/>
      <c r="E604" s="15">
        <v>12</v>
      </c>
      <c r="F604" s="22"/>
      <c r="G604" s="23"/>
      <c r="H604" s="18"/>
      <c r="I604" s="24" t="s">
        <v>1492</v>
      </c>
      <c r="J604" s="20"/>
      <c r="K604" s="33">
        <v>54</v>
      </c>
      <c r="L604" s="33">
        <v>54</v>
      </c>
      <c r="M604" s="695">
        <f t="shared" si="9"/>
        <v>100</v>
      </c>
      <c r="N604" s="668"/>
      <c r="O604" s="668"/>
    </row>
    <row r="605" spans="1:15" s="21" customFormat="1" ht="17.25" customHeight="1">
      <c r="A605" s="13"/>
      <c r="B605" s="371"/>
      <c r="C605" s="371"/>
      <c r="D605" s="70"/>
      <c r="E605" s="15">
        <v>13</v>
      </c>
      <c r="F605" s="22"/>
      <c r="G605" s="23"/>
      <c r="H605" s="18"/>
      <c r="I605" s="24" t="s">
        <v>1456</v>
      </c>
      <c r="J605" s="20"/>
      <c r="K605" s="33">
        <v>11265</v>
      </c>
      <c r="L605" s="33">
        <v>11265</v>
      </c>
      <c r="M605" s="695">
        <f t="shared" si="9"/>
        <v>100</v>
      </c>
      <c r="N605" s="668"/>
      <c r="O605" s="668"/>
    </row>
    <row r="606" spans="1:15" s="21" customFormat="1" ht="15.75" customHeight="1">
      <c r="A606" s="13"/>
      <c r="B606" s="371"/>
      <c r="C606" s="371"/>
      <c r="D606" s="70"/>
      <c r="E606" s="15">
        <v>14</v>
      </c>
      <c r="F606" s="22"/>
      <c r="G606" s="23"/>
      <c r="H606" s="18"/>
      <c r="I606" s="24" t="s">
        <v>1493</v>
      </c>
      <c r="J606" s="20"/>
      <c r="K606" s="33">
        <v>2150</v>
      </c>
      <c r="L606" s="33">
        <v>2150</v>
      </c>
      <c r="M606" s="695">
        <f t="shared" si="9"/>
        <v>100</v>
      </c>
      <c r="N606" s="668"/>
      <c r="O606" s="668"/>
    </row>
    <row r="607" spans="1:15" s="21" customFormat="1" ht="18.75" customHeight="1">
      <c r="A607" s="13"/>
      <c r="B607" s="371"/>
      <c r="C607" s="371"/>
      <c r="D607" s="70"/>
      <c r="E607" s="15">
        <v>15</v>
      </c>
      <c r="F607" s="22"/>
      <c r="G607" s="23"/>
      <c r="H607" s="18"/>
      <c r="I607" s="24" t="s">
        <v>1494</v>
      </c>
      <c r="J607" s="20"/>
      <c r="K607" s="33"/>
      <c r="L607" s="33">
        <v>2845</v>
      </c>
      <c r="M607" s="695"/>
      <c r="N607" s="668"/>
      <c r="O607" s="668"/>
    </row>
    <row r="608" spans="1:15" s="21" customFormat="1" ht="32.25" customHeight="1">
      <c r="A608" s="13"/>
      <c r="B608" s="371"/>
      <c r="C608" s="371"/>
      <c r="D608" s="70"/>
      <c r="E608" s="15">
        <v>16</v>
      </c>
      <c r="F608" s="22"/>
      <c r="G608" s="23"/>
      <c r="H608" s="18"/>
      <c r="I608" s="24" t="s">
        <v>1495</v>
      </c>
      <c r="J608" s="20"/>
      <c r="K608" s="33">
        <v>3814</v>
      </c>
      <c r="L608" s="33">
        <v>3814</v>
      </c>
      <c r="M608" s="695">
        <f t="shared" si="9"/>
        <v>100</v>
      </c>
      <c r="N608" s="668"/>
      <c r="O608" s="668"/>
    </row>
    <row r="609" spans="1:15" s="21" customFormat="1" ht="30" customHeight="1">
      <c r="A609" s="13"/>
      <c r="B609" s="371"/>
      <c r="C609" s="371"/>
      <c r="D609" s="70"/>
      <c r="E609" s="15">
        <v>17</v>
      </c>
      <c r="F609" s="22"/>
      <c r="G609" s="23"/>
      <c r="H609" s="18"/>
      <c r="I609" s="24" t="s">
        <v>1496</v>
      </c>
      <c r="J609" s="20"/>
      <c r="K609" s="33">
        <v>10514</v>
      </c>
      <c r="L609" s="33">
        <v>10514</v>
      </c>
      <c r="M609" s="695">
        <f t="shared" si="9"/>
        <v>100</v>
      </c>
      <c r="N609" s="668"/>
      <c r="O609" s="668"/>
    </row>
    <row r="610" spans="1:15" s="21" customFormat="1" ht="36" customHeight="1">
      <c r="A610" s="13"/>
      <c r="B610" s="371"/>
      <c r="C610" s="371"/>
      <c r="D610" s="70"/>
      <c r="E610" s="15">
        <v>18</v>
      </c>
      <c r="F610" s="22"/>
      <c r="G610" s="23"/>
      <c r="H610" s="18"/>
      <c r="I610" s="24" t="s">
        <v>1497</v>
      </c>
      <c r="J610" s="20"/>
      <c r="K610" s="33">
        <v>275</v>
      </c>
      <c r="L610" s="33">
        <v>275</v>
      </c>
      <c r="M610" s="695">
        <f t="shared" si="9"/>
        <v>100</v>
      </c>
      <c r="N610" s="668"/>
      <c r="O610" s="668"/>
    </row>
    <row r="611" spans="1:15" s="21" customFormat="1" ht="40.5" customHeight="1">
      <c r="A611" s="13"/>
      <c r="B611" s="371"/>
      <c r="C611" s="371"/>
      <c r="D611" s="70"/>
      <c r="E611" s="15">
        <v>19</v>
      </c>
      <c r="F611" s="22"/>
      <c r="G611" s="23"/>
      <c r="H611" s="18"/>
      <c r="I611" s="24" t="s">
        <v>1498</v>
      </c>
      <c r="J611" s="20"/>
      <c r="K611" s="33">
        <v>1832</v>
      </c>
      <c r="L611" s="33">
        <v>1832</v>
      </c>
      <c r="M611" s="695">
        <f t="shared" si="9"/>
        <v>100</v>
      </c>
      <c r="N611" s="668"/>
      <c r="O611" s="668"/>
    </row>
    <row r="612" spans="1:15" s="21" customFormat="1" ht="12" customHeight="1">
      <c r="A612" s="13"/>
      <c r="B612" s="371"/>
      <c r="C612" s="371"/>
      <c r="D612" s="70"/>
      <c r="E612" s="15">
        <v>20</v>
      </c>
      <c r="F612" s="22"/>
      <c r="G612" s="23"/>
      <c r="H612" s="18"/>
      <c r="I612" s="24" t="s">
        <v>1499</v>
      </c>
      <c r="J612" s="20"/>
      <c r="K612" s="33">
        <v>9005</v>
      </c>
      <c r="L612" s="33">
        <v>9005</v>
      </c>
      <c r="M612" s="695">
        <f t="shared" si="9"/>
        <v>100</v>
      </c>
      <c r="N612" s="668"/>
      <c r="O612" s="668"/>
    </row>
    <row r="613" spans="1:15" s="21" customFormat="1" ht="31.5" customHeight="1">
      <c r="A613" s="13"/>
      <c r="B613" s="371"/>
      <c r="C613" s="371"/>
      <c r="D613" s="70"/>
      <c r="E613" s="15">
        <v>21</v>
      </c>
      <c r="F613" s="57"/>
      <c r="G613" s="23"/>
      <c r="H613" s="18"/>
      <c r="I613" s="24" t="s">
        <v>928</v>
      </c>
      <c r="J613" s="20"/>
      <c r="K613" s="33">
        <v>7637</v>
      </c>
      <c r="L613" s="33">
        <v>7637</v>
      </c>
      <c r="M613" s="695">
        <f t="shared" si="9"/>
        <v>100</v>
      </c>
      <c r="N613" s="668"/>
      <c r="O613" s="668"/>
    </row>
    <row r="614" spans="1:15" s="21" customFormat="1" ht="30.75" customHeight="1">
      <c r="A614" s="13"/>
      <c r="B614" s="371"/>
      <c r="C614" s="371"/>
      <c r="D614" s="70"/>
      <c r="E614" s="15">
        <v>22</v>
      </c>
      <c r="F614" s="57"/>
      <c r="G614" s="23"/>
      <c r="H614" s="18"/>
      <c r="I614" s="24" t="s">
        <v>762</v>
      </c>
      <c r="J614" s="20"/>
      <c r="K614" s="33">
        <v>4000</v>
      </c>
      <c r="L614" s="33">
        <v>4000</v>
      </c>
      <c r="M614" s="695">
        <f t="shared" si="9"/>
        <v>100</v>
      </c>
      <c r="N614" s="668"/>
      <c r="O614" s="668"/>
    </row>
    <row r="615" spans="1:15" s="21" customFormat="1" ht="29.25" customHeight="1">
      <c r="A615" s="13"/>
      <c r="B615" s="371"/>
      <c r="C615" s="371"/>
      <c r="D615" s="70"/>
      <c r="E615" s="15">
        <v>23</v>
      </c>
      <c r="F615" s="57"/>
      <c r="G615" s="23"/>
      <c r="H615" s="18"/>
      <c r="I615" s="24" t="s">
        <v>763</v>
      </c>
      <c r="J615" s="20"/>
      <c r="K615" s="33">
        <v>1350</v>
      </c>
      <c r="L615" s="33">
        <v>1350</v>
      </c>
      <c r="M615" s="695">
        <f t="shared" si="9"/>
        <v>100</v>
      </c>
      <c r="N615" s="668"/>
      <c r="O615" s="668"/>
    </row>
    <row r="616" spans="1:15" s="21" customFormat="1" ht="33" customHeight="1">
      <c r="A616" s="13"/>
      <c r="B616" s="371"/>
      <c r="C616" s="371"/>
      <c r="D616" s="70"/>
      <c r="E616" s="15">
        <v>24</v>
      </c>
      <c r="F616" s="57"/>
      <c r="G616" s="23"/>
      <c r="H616" s="18"/>
      <c r="I616" s="24" t="s">
        <v>764</v>
      </c>
      <c r="J616" s="20"/>
      <c r="K616" s="33">
        <v>1170</v>
      </c>
      <c r="L616" s="33">
        <v>1170</v>
      </c>
      <c r="M616" s="695">
        <f t="shared" si="9"/>
        <v>100</v>
      </c>
      <c r="N616" s="668"/>
      <c r="O616" s="668"/>
    </row>
    <row r="617" spans="1:15" s="21" customFormat="1" ht="33" customHeight="1">
      <c r="A617" s="13"/>
      <c r="B617" s="371"/>
      <c r="C617" s="371"/>
      <c r="D617" s="70"/>
      <c r="E617" s="15">
        <v>25</v>
      </c>
      <c r="F617" s="57"/>
      <c r="G617" s="23"/>
      <c r="H617" s="18"/>
      <c r="I617" s="24" t="s">
        <v>765</v>
      </c>
      <c r="J617" s="20"/>
      <c r="K617" s="33">
        <v>219</v>
      </c>
      <c r="L617" s="33">
        <v>219</v>
      </c>
      <c r="M617" s="695">
        <f t="shared" si="9"/>
        <v>100</v>
      </c>
      <c r="N617" s="668"/>
      <c r="O617" s="668"/>
    </row>
    <row r="618" spans="1:15" s="21" customFormat="1" ht="33.75" customHeight="1">
      <c r="A618" s="13"/>
      <c r="B618" s="371"/>
      <c r="C618" s="371"/>
      <c r="D618" s="70"/>
      <c r="E618" s="15">
        <v>26</v>
      </c>
      <c r="F618" s="57"/>
      <c r="G618" s="23"/>
      <c r="H618" s="18"/>
      <c r="I618" s="24" t="s">
        <v>664</v>
      </c>
      <c r="J618" s="20"/>
      <c r="K618" s="33">
        <v>1000</v>
      </c>
      <c r="L618" s="33">
        <v>1000</v>
      </c>
      <c r="M618" s="695">
        <f t="shared" si="9"/>
        <v>100</v>
      </c>
      <c r="N618" s="668"/>
      <c r="O618" s="668"/>
    </row>
    <row r="619" spans="1:15" s="21" customFormat="1" ht="33.75" customHeight="1">
      <c r="A619" s="13"/>
      <c r="B619" s="371"/>
      <c r="C619" s="371"/>
      <c r="D619" s="70"/>
      <c r="E619" s="15">
        <v>27</v>
      </c>
      <c r="F619" s="57"/>
      <c r="G619" s="23"/>
      <c r="H619" s="18"/>
      <c r="I619" s="24" t="s">
        <v>766</v>
      </c>
      <c r="J619" s="20"/>
      <c r="K619" s="33">
        <v>500</v>
      </c>
      <c r="L619" s="33">
        <v>500</v>
      </c>
      <c r="M619" s="695">
        <f t="shared" si="9"/>
        <v>100</v>
      </c>
      <c r="N619" s="668"/>
      <c r="O619" s="668"/>
    </row>
    <row r="620" spans="1:15" s="21" customFormat="1" ht="42.75" customHeight="1">
      <c r="A620" s="13"/>
      <c r="B620" s="371"/>
      <c r="C620" s="371"/>
      <c r="D620" s="70"/>
      <c r="E620" s="15">
        <v>28</v>
      </c>
      <c r="F620" s="57"/>
      <c r="G620" s="23"/>
      <c r="H620" s="18"/>
      <c r="I620" s="24" t="s">
        <v>767</v>
      </c>
      <c r="J620" s="20"/>
      <c r="K620" s="33">
        <v>655</v>
      </c>
      <c r="L620" s="33">
        <v>655</v>
      </c>
      <c r="M620" s="695">
        <f aca="true" t="shared" si="10" ref="M620:M698">L620/K620*100</f>
        <v>100</v>
      </c>
      <c r="N620" s="668"/>
      <c r="O620" s="668"/>
    </row>
    <row r="621" spans="1:15" s="21" customFormat="1" ht="36" customHeight="1">
      <c r="A621" s="13"/>
      <c r="B621" s="371"/>
      <c r="C621" s="371"/>
      <c r="D621" s="70"/>
      <c r="E621" s="15">
        <v>29</v>
      </c>
      <c r="F621" s="57"/>
      <c r="G621" s="23"/>
      <c r="H621" s="18"/>
      <c r="I621" s="24" t="s">
        <v>768</v>
      </c>
      <c r="J621" s="20"/>
      <c r="K621" s="33">
        <v>9685</v>
      </c>
      <c r="L621" s="33">
        <v>15405</v>
      </c>
      <c r="M621" s="695">
        <f t="shared" si="10"/>
        <v>159.06040268456377</v>
      </c>
      <c r="N621" s="668"/>
      <c r="O621" s="668"/>
    </row>
    <row r="622" spans="1:15" s="21" customFormat="1" ht="28.5" customHeight="1">
      <c r="A622" s="13"/>
      <c r="B622" s="371"/>
      <c r="C622" s="371"/>
      <c r="D622" s="70"/>
      <c r="E622" s="15">
        <v>30</v>
      </c>
      <c r="F622" s="57"/>
      <c r="G622" s="23"/>
      <c r="H622" s="18"/>
      <c r="I622" s="24" t="s">
        <v>769</v>
      </c>
      <c r="J622" s="20"/>
      <c r="K622" s="33">
        <v>250</v>
      </c>
      <c r="L622" s="33">
        <v>250</v>
      </c>
      <c r="M622" s="695">
        <f t="shared" si="10"/>
        <v>100</v>
      </c>
      <c r="N622" s="668"/>
      <c r="O622" s="668"/>
    </row>
    <row r="623" spans="1:15" s="21" customFormat="1" ht="32.25" customHeight="1">
      <c r="A623" s="13"/>
      <c r="B623" s="371"/>
      <c r="C623" s="371"/>
      <c r="D623" s="70"/>
      <c r="E623" s="15">
        <v>31</v>
      </c>
      <c r="F623" s="57"/>
      <c r="G623" s="23"/>
      <c r="H623" s="18"/>
      <c r="I623" s="24" t="s">
        <v>770</v>
      </c>
      <c r="J623" s="20"/>
      <c r="K623" s="33">
        <v>350</v>
      </c>
      <c r="L623" s="33">
        <v>350</v>
      </c>
      <c r="M623" s="695">
        <f t="shared" si="10"/>
        <v>100</v>
      </c>
      <c r="N623" s="668"/>
      <c r="O623" s="668"/>
    </row>
    <row r="624" spans="1:15" s="21" customFormat="1" ht="44.25" customHeight="1">
      <c r="A624" s="13"/>
      <c r="B624" s="371"/>
      <c r="C624" s="371"/>
      <c r="D624" s="70"/>
      <c r="E624" s="15">
        <v>32</v>
      </c>
      <c r="F624" s="57"/>
      <c r="G624" s="23"/>
      <c r="H624" s="18"/>
      <c r="I624" s="24" t="s">
        <v>771</v>
      </c>
      <c r="J624" s="20"/>
      <c r="K624" s="33">
        <v>2000</v>
      </c>
      <c r="L624" s="33">
        <v>2000</v>
      </c>
      <c r="M624" s="695">
        <f t="shared" si="10"/>
        <v>100</v>
      </c>
      <c r="N624" s="668"/>
      <c r="O624" s="668"/>
    </row>
    <row r="625" spans="1:15" s="21" customFormat="1" ht="18" customHeight="1">
      <c r="A625" s="13"/>
      <c r="B625" s="371"/>
      <c r="C625" s="371"/>
      <c r="D625" s="70"/>
      <c r="E625" s="15">
        <v>33</v>
      </c>
      <c r="F625" s="57"/>
      <c r="G625" s="23"/>
      <c r="H625" s="18"/>
      <c r="I625" s="24" t="s">
        <v>772</v>
      </c>
      <c r="J625" s="20"/>
      <c r="K625" s="33">
        <v>2000</v>
      </c>
      <c r="L625" s="33">
        <v>2000</v>
      </c>
      <c r="M625" s="695">
        <f t="shared" si="10"/>
        <v>100</v>
      </c>
      <c r="N625" s="668"/>
      <c r="O625" s="668"/>
    </row>
    <row r="626" spans="1:15" s="21" customFormat="1" ht="30.75" customHeight="1">
      <c r="A626" s="13"/>
      <c r="B626" s="371"/>
      <c r="C626" s="371"/>
      <c r="D626" s="70"/>
      <c r="E626" s="15">
        <v>34</v>
      </c>
      <c r="F626" s="57"/>
      <c r="G626" s="23"/>
      <c r="H626" s="18"/>
      <c r="I626" s="24" t="s">
        <v>665</v>
      </c>
      <c r="J626" s="20"/>
      <c r="K626" s="33">
        <v>2000</v>
      </c>
      <c r="L626" s="33">
        <v>2000</v>
      </c>
      <c r="M626" s="695">
        <f t="shared" si="10"/>
        <v>100</v>
      </c>
      <c r="N626" s="668"/>
      <c r="O626" s="668"/>
    </row>
    <row r="627" spans="1:15" s="21" customFormat="1" ht="30.75" customHeight="1">
      <c r="A627" s="13"/>
      <c r="B627" s="371"/>
      <c r="C627" s="371"/>
      <c r="D627" s="70"/>
      <c r="E627" s="15">
        <v>35</v>
      </c>
      <c r="F627" s="57"/>
      <c r="G627" s="23"/>
      <c r="H627" s="18"/>
      <c r="I627" s="24" t="s">
        <v>773</v>
      </c>
      <c r="J627" s="20"/>
      <c r="K627" s="33">
        <v>2000</v>
      </c>
      <c r="L627" s="33">
        <v>2000</v>
      </c>
      <c r="M627" s="695">
        <f t="shared" si="10"/>
        <v>100</v>
      </c>
      <c r="N627" s="668"/>
      <c r="O627" s="668"/>
    </row>
    <row r="628" spans="1:15" s="21" customFormat="1" ht="27" customHeight="1">
      <c r="A628" s="13"/>
      <c r="B628" s="371"/>
      <c r="C628" s="371"/>
      <c r="D628" s="70"/>
      <c r="E628" s="15">
        <v>36</v>
      </c>
      <c r="F628" s="57"/>
      <c r="G628" s="23"/>
      <c r="H628" s="18"/>
      <c r="I628" s="24" t="s">
        <v>774</v>
      </c>
      <c r="J628" s="20"/>
      <c r="K628" s="33">
        <v>250</v>
      </c>
      <c r="L628" s="33">
        <v>250</v>
      </c>
      <c r="M628" s="695">
        <f t="shared" si="10"/>
        <v>100</v>
      </c>
      <c r="N628" s="668"/>
      <c r="O628" s="668"/>
    </row>
    <row r="629" spans="1:15" s="21" customFormat="1" ht="30.75" customHeight="1">
      <c r="A629" s="13"/>
      <c r="B629" s="371"/>
      <c r="C629" s="371"/>
      <c r="D629" s="70"/>
      <c r="E629" s="15">
        <v>37</v>
      </c>
      <c r="F629" s="57"/>
      <c r="G629" s="23"/>
      <c r="H629" s="18"/>
      <c r="I629" s="24" t="s">
        <v>775</v>
      </c>
      <c r="J629" s="20"/>
      <c r="K629" s="33">
        <v>61852</v>
      </c>
      <c r="L629" s="33">
        <v>61852</v>
      </c>
      <c r="M629" s="695">
        <f t="shared" si="10"/>
        <v>100</v>
      </c>
      <c r="N629" s="668"/>
      <c r="O629" s="668"/>
    </row>
    <row r="630" spans="1:15" s="21" customFormat="1" ht="31.5" customHeight="1">
      <c r="A630" s="13"/>
      <c r="B630" s="371"/>
      <c r="C630" s="371"/>
      <c r="D630" s="70"/>
      <c r="E630" s="15">
        <v>38</v>
      </c>
      <c r="F630" s="57"/>
      <c r="G630" s="23"/>
      <c r="H630" s="18"/>
      <c r="I630" s="24" t="s">
        <v>776</v>
      </c>
      <c r="J630" s="20"/>
      <c r="K630" s="33">
        <v>300</v>
      </c>
      <c r="L630" s="33">
        <v>300</v>
      </c>
      <c r="M630" s="695">
        <f t="shared" si="10"/>
        <v>100</v>
      </c>
      <c r="N630" s="668"/>
      <c r="O630" s="668"/>
    </row>
    <row r="631" spans="1:15" s="21" customFormat="1" ht="29.25" customHeight="1">
      <c r="A631" s="13"/>
      <c r="B631" s="371"/>
      <c r="C631" s="371"/>
      <c r="D631" s="70"/>
      <c r="E631" s="15">
        <v>39</v>
      </c>
      <c r="F631" s="57"/>
      <c r="G631" s="23"/>
      <c r="H631" s="18"/>
      <c r="I631" s="24" t="s">
        <v>666</v>
      </c>
      <c r="J631" s="20"/>
      <c r="K631" s="33">
        <v>350</v>
      </c>
      <c r="L631" s="33">
        <v>350</v>
      </c>
      <c r="M631" s="695">
        <f t="shared" si="10"/>
        <v>100</v>
      </c>
      <c r="N631" s="668"/>
      <c r="O631" s="668"/>
    </row>
    <row r="632" spans="1:15" s="21" customFormat="1" ht="36" customHeight="1">
      <c r="A632" s="13"/>
      <c r="B632" s="371"/>
      <c r="C632" s="371"/>
      <c r="D632" s="70"/>
      <c r="E632" s="15">
        <v>40</v>
      </c>
      <c r="F632" s="57"/>
      <c r="G632" s="23"/>
      <c r="H632" s="18"/>
      <c r="I632" s="24" t="s">
        <v>1558</v>
      </c>
      <c r="J632" s="20"/>
      <c r="K632" s="33">
        <v>3278</v>
      </c>
      <c r="L632" s="33">
        <v>3278</v>
      </c>
      <c r="M632" s="695">
        <f t="shared" si="10"/>
        <v>100</v>
      </c>
      <c r="N632" s="668"/>
      <c r="O632" s="668"/>
    </row>
    <row r="633" spans="1:15" s="21" customFormat="1" ht="29.25" customHeight="1">
      <c r="A633" s="13"/>
      <c r="B633" s="371"/>
      <c r="C633" s="371"/>
      <c r="D633" s="70"/>
      <c r="E633" s="15">
        <v>41</v>
      </c>
      <c r="F633" s="57"/>
      <c r="G633" s="23"/>
      <c r="H633" s="18"/>
      <c r="I633" s="24" t="s">
        <v>1559</v>
      </c>
      <c r="J633" s="20"/>
      <c r="K633" s="33"/>
      <c r="L633" s="33">
        <v>518</v>
      </c>
      <c r="M633" s="695"/>
      <c r="N633" s="668"/>
      <c r="O633" s="668"/>
    </row>
    <row r="634" spans="1:15" s="21" customFormat="1" ht="21" customHeight="1">
      <c r="A634" s="13"/>
      <c r="B634" s="371"/>
      <c r="C634" s="371"/>
      <c r="D634" s="70"/>
      <c r="E634" s="15">
        <v>42</v>
      </c>
      <c r="F634" s="57"/>
      <c r="G634" s="23"/>
      <c r="H634" s="18"/>
      <c r="I634" s="24" t="s">
        <v>1560</v>
      </c>
      <c r="J634" s="20"/>
      <c r="K634" s="33">
        <v>995</v>
      </c>
      <c r="L634" s="33">
        <v>995</v>
      </c>
      <c r="M634" s="695">
        <f t="shared" si="10"/>
        <v>100</v>
      </c>
      <c r="N634" s="668"/>
      <c r="O634" s="668"/>
    </row>
    <row r="635" spans="1:15" s="21" customFormat="1" ht="29.25" customHeight="1">
      <c r="A635" s="13"/>
      <c r="B635" s="371"/>
      <c r="C635" s="371"/>
      <c r="D635" s="70"/>
      <c r="E635" s="15">
        <v>43</v>
      </c>
      <c r="F635" s="57"/>
      <c r="G635" s="23"/>
      <c r="H635" s="18"/>
      <c r="I635" s="24" t="s">
        <v>1561</v>
      </c>
      <c r="J635" s="20"/>
      <c r="K635" s="33">
        <v>3600</v>
      </c>
      <c r="L635" s="33">
        <v>3600</v>
      </c>
      <c r="M635" s="695">
        <f t="shared" si="10"/>
        <v>100</v>
      </c>
      <c r="N635" s="668"/>
      <c r="O635" s="668"/>
    </row>
    <row r="636" spans="1:15" s="21" customFormat="1" ht="8.25" customHeight="1">
      <c r="A636" s="13"/>
      <c r="B636" s="371"/>
      <c r="C636" s="371"/>
      <c r="D636" s="70"/>
      <c r="E636" s="15"/>
      <c r="F636" s="57"/>
      <c r="G636" s="23"/>
      <c r="H636" s="18"/>
      <c r="I636" s="24"/>
      <c r="J636" s="20"/>
      <c r="K636" s="33"/>
      <c r="L636" s="33"/>
      <c r="M636" s="695"/>
      <c r="N636" s="668"/>
      <c r="O636" s="668"/>
    </row>
    <row r="637" spans="1:15" s="21" customFormat="1" ht="16.5" customHeight="1">
      <c r="A637" s="13"/>
      <c r="B637" s="371"/>
      <c r="C637" s="371"/>
      <c r="D637" s="70"/>
      <c r="E637" s="15"/>
      <c r="F637" s="27" t="s">
        <v>1842</v>
      </c>
      <c r="G637" s="28"/>
      <c r="H637" s="29"/>
      <c r="I637" s="30"/>
      <c r="J637" s="31">
        <f>SUM(J593:J635)</f>
        <v>166633</v>
      </c>
      <c r="K637" s="31">
        <f>SUM(K593:K635)</f>
        <v>318072</v>
      </c>
      <c r="L637" s="31">
        <f>SUM(L593:L635)</f>
        <v>330840</v>
      </c>
      <c r="M637" s="632">
        <f t="shared" si="10"/>
        <v>104.01418546744135</v>
      </c>
      <c r="N637" s="663"/>
      <c r="O637" s="663"/>
    </row>
    <row r="638" spans="1:15" s="21" customFormat="1" ht="6.75" customHeight="1">
      <c r="A638" s="13"/>
      <c r="B638" s="371"/>
      <c r="C638" s="371"/>
      <c r="D638" s="70"/>
      <c r="E638" s="15"/>
      <c r="F638" s="62"/>
      <c r="G638" s="63"/>
      <c r="H638" s="64"/>
      <c r="I638" s="65"/>
      <c r="J638" s="41"/>
      <c r="K638" s="41"/>
      <c r="L638" s="41"/>
      <c r="M638" s="695"/>
      <c r="N638" s="663"/>
      <c r="O638" s="663"/>
    </row>
    <row r="639" spans="1:15" s="21" customFormat="1" ht="13.5" customHeight="1">
      <c r="A639" s="13">
        <v>2</v>
      </c>
      <c r="B639" s="371"/>
      <c r="C639" s="371">
        <v>2</v>
      </c>
      <c r="D639" s="70"/>
      <c r="E639" s="15"/>
      <c r="F639" s="99" t="s">
        <v>885</v>
      </c>
      <c r="G639" s="63"/>
      <c r="H639" s="64"/>
      <c r="I639" s="65"/>
      <c r="J639" s="41"/>
      <c r="K639" s="41"/>
      <c r="L639" s="41"/>
      <c r="M639" s="695"/>
      <c r="N639" s="663"/>
      <c r="O639" s="663"/>
    </row>
    <row r="640" spans="1:15" s="21" customFormat="1" ht="34.5" customHeight="1">
      <c r="A640" s="13"/>
      <c r="B640" s="371"/>
      <c r="C640" s="371"/>
      <c r="D640" s="70"/>
      <c r="E640" s="15">
        <v>1</v>
      </c>
      <c r="F640" s="62"/>
      <c r="G640" s="63"/>
      <c r="H640" s="64"/>
      <c r="I640" s="296" t="s">
        <v>815</v>
      </c>
      <c r="J640" s="20">
        <v>35000</v>
      </c>
      <c r="K640" s="20">
        <v>35000</v>
      </c>
      <c r="L640" s="20"/>
      <c r="M640" s="695"/>
      <c r="N640" s="663"/>
      <c r="O640" s="663"/>
    </row>
    <row r="641" spans="1:15" s="21" customFormat="1" ht="28.5" customHeight="1">
      <c r="A641" s="13"/>
      <c r="B641" s="371"/>
      <c r="C641" s="371"/>
      <c r="D641" s="70"/>
      <c r="E641" s="15">
        <v>2</v>
      </c>
      <c r="F641" s="62"/>
      <c r="G641" s="63"/>
      <c r="H641" s="64"/>
      <c r="I641" s="296" t="s">
        <v>889</v>
      </c>
      <c r="J641" s="20">
        <v>5980</v>
      </c>
      <c r="K641" s="20">
        <v>5980</v>
      </c>
      <c r="L641" s="20">
        <v>5980</v>
      </c>
      <c r="M641" s="695">
        <f t="shared" si="10"/>
        <v>100</v>
      </c>
      <c r="N641" s="668"/>
      <c r="O641" s="668"/>
    </row>
    <row r="642" spans="1:15" s="21" customFormat="1" ht="28.5" customHeight="1">
      <c r="A642" s="13"/>
      <c r="B642" s="371"/>
      <c r="C642" s="371"/>
      <c r="D642" s="70"/>
      <c r="E642" s="15">
        <v>3</v>
      </c>
      <c r="F642" s="62"/>
      <c r="G642" s="63"/>
      <c r="H642" s="64"/>
      <c r="I642" s="296" t="s">
        <v>1500</v>
      </c>
      <c r="J642" s="20"/>
      <c r="K642" s="20">
        <v>2616</v>
      </c>
      <c r="L642" s="20">
        <v>2616</v>
      </c>
      <c r="M642" s="695">
        <f t="shared" si="10"/>
        <v>100</v>
      </c>
      <c r="N642" s="668"/>
      <c r="O642" s="668"/>
    </row>
    <row r="643" spans="1:15" s="21" customFormat="1" ht="28.5" customHeight="1">
      <c r="A643" s="13"/>
      <c r="B643" s="371"/>
      <c r="C643" s="371"/>
      <c r="D643" s="70"/>
      <c r="E643" s="15">
        <v>4</v>
      </c>
      <c r="F643" s="62"/>
      <c r="G643" s="63"/>
      <c r="H643" s="64"/>
      <c r="I643" s="296" t="s">
        <v>1501</v>
      </c>
      <c r="J643" s="20"/>
      <c r="K643" s="20">
        <v>2617</v>
      </c>
      <c r="L643" s="20">
        <v>2617</v>
      </c>
      <c r="M643" s="695">
        <f t="shared" si="10"/>
        <v>100</v>
      </c>
      <c r="N643" s="668"/>
      <c r="O643" s="668"/>
    </row>
    <row r="644" spans="1:15" s="21" customFormat="1" ht="28.5" customHeight="1">
      <c r="A644" s="13"/>
      <c r="B644" s="371"/>
      <c r="C644" s="371"/>
      <c r="D644" s="70"/>
      <c r="E644" s="15">
        <v>5</v>
      </c>
      <c r="F644" s="62"/>
      <c r="G644" s="63"/>
      <c r="H644" s="64"/>
      <c r="I644" s="296" t="s">
        <v>1502</v>
      </c>
      <c r="J644" s="20"/>
      <c r="K644" s="20">
        <v>2633</v>
      </c>
      <c r="L644" s="20">
        <v>2633</v>
      </c>
      <c r="M644" s="695">
        <f t="shared" si="10"/>
        <v>100</v>
      </c>
      <c r="N644" s="668"/>
      <c r="O644" s="668"/>
    </row>
    <row r="645" spans="1:15" s="21" customFormat="1" ht="28.5" customHeight="1">
      <c r="A645" s="13"/>
      <c r="B645" s="371"/>
      <c r="C645" s="371"/>
      <c r="D645" s="70"/>
      <c r="E645" s="15">
        <v>6</v>
      </c>
      <c r="F645" s="62"/>
      <c r="G645" s="63"/>
      <c r="H645" s="64"/>
      <c r="I645" s="296" t="s">
        <v>1590</v>
      </c>
      <c r="J645" s="20"/>
      <c r="K645" s="20">
        <v>1632</v>
      </c>
      <c r="L645" s="20">
        <v>1632</v>
      </c>
      <c r="M645" s="695">
        <f t="shared" si="10"/>
        <v>100</v>
      </c>
      <c r="N645" s="668"/>
      <c r="O645" s="668"/>
    </row>
    <row r="646" spans="1:15" s="21" customFormat="1" ht="28.5" customHeight="1">
      <c r="A646" s="13"/>
      <c r="B646" s="371"/>
      <c r="C646" s="371"/>
      <c r="D646" s="70"/>
      <c r="E646" s="15">
        <v>7</v>
      </c>
      <c r="F646" s="62"/>
      <c r="G646" s="63"/>
      <c r="H646" s="64"/>
      <c r="I646" s="296" t="s">
        <v>1503</v>
      </c>
      <c r="J646" s="20"/>
      <c r="K646" s="20">
        <v>3410</v>
      </c>
      <c r="L646" s="20">
        <v>3410</v>
      </c>
      <c r="M646" s="695">
        <f t="shared" si="10"/>
        <v>100</v>
      </c>
      <c r="N646" s="668"/>
      <c r="O646" s="668"/>
    </row>
    <row r="647" spans="1:15" s="21" customFormat="1" ht="28.5" customHeight="1">
      <c r="A647" s="13"/>
      <c r="B647" s="371"/>
      <c r="C647" s="371"/>
      <c r="D647" s="70"/>
      <c r="E647" s="15">
        <v>8</v>
      </c>
      <c r="F647" s="62"/>
      <c r="G647" s="63"/>
      <c r="H647" s="64"/>
      <c r="I647" s="296" t="s">
        <v>1504</v>
      </c>
      <c r="J647" s="20"/>
      <c r="K647" s="20">
        <v>250000</v>
      </c>
      <c r="L647" s="20">
        <v>250000</v>
      </c>
      <c r="M647" s="695">
        <f t="shared" si="10"/>
        <v>100</v>
      </c>
      <c r="N647" s="668"/>
      <c r="O647" s="668"/>
    </row>
    <row r="648" spans="1:15" s="21" customFormat="1" ht="45" customHeight="1">
      <c r="A648" s="13"/>
      <c r="B648" s="371"/>
      <c r="C648" s="371"/>
      <c r="D648" s="70"/>
      <c r="E648" s="15">
        <v>9</v>
      </c>
      <c r="F648" s="62"/>
      <c r="G648" s="63"/>
      <c r="H648" s="64"/>
      <c r="I648" s="296" t="s">
        <v>1505</v>
      </c>
      <c r="J648" s="20"/>
      <c r="K648" s="20"/>
      <c r="L648" s="20">
        <v>951</v>
      </c>
      <c r="M648" s="695"/>
      <c r="N648" s="668"/>
      <c r="O648" s="668"/>
    </row>
    <row r="649" spans="1:15" s="21" customFormat="1" ht="28.5" customHeight="1">
      <c r="A649" s="13"/>
      <c r="B649" s="371"/>
      <c r="C649" s="371"/>
      <c r="D649" s="70"/>
      <c r="E649" s="15">
        <v>10</v>
      </c>
      <c r="F649" s="62"/>
      <c r="G649" s="63"/>
      <c r="H649" s="64"/>
      <c r="I649" s="296" t="s">
        <v>1591</v>
      </c>
      <c r="J649" s="20"/>
      <c r="K649" s="20">
        <v>73776</v>
      </c>
      <c r="L649" s="20">
        <v>73776</v>
      </c>
      <c r="M649" s="695">
        <f t="shared" si="10"/>
        <v>100</v>
      </c>
      <c r="N649" s="668"/>
      <c r="O649" s="668"/>
    </row>
    <row r="650" spans="1:15" s="21" customFormat="1" ht="17.25" customHeight="1">
      <c r="A650" s="13"/>
      <c r="B650" s="371"/>
      <c r="C650" s="371"/>
      <c r="D650" s="70"/>
      <c r="E650" s="15">
        <v>11</v>
      </c>
      <c r="F650" s="62"/>
      <c r="G650" s="63"/>
      <c r="H650" s="64"/>
      <c r="I650" s="296" t="s">
        <v>1506</v>
      </c>
      <c r="J650" s="20"/>
      <c r="K650" s="20">
        <v>19200</v>
      </c>
      <c r="L650" s="20">
        <v>19200</v>
      </c>
      <c r="M650" s="695">
        <f t="shared" si="10"/>
        <v>100</v>
      </c>
      <c r="N650" s="668"/>
      <c r="O650" s="668"/>
    </row>
    <row r="651" spans="1:15" s="21" customFormat="1" ht="44.25" customHeight="1">
      <c r="A651" s="13"/>
      <c r="B651" s="371"/>
      <c r="C651" s="371"/>
      <c r="D651" s="70"/>
      <c r="E651" s="15">
        <v>12</v>
      </c>
      <c r="F651" s="62"/>
      <c r="G651" s="63"/>
      <c r="H651" s="64"/>
      <c r="I651" s="296" t="s">
        <v>929</v>
      </c>
      <c r="J651" s="20"/>
      <c r="K651" s="20">
        <v>325996</v>
      </c>
      <c r="L651" s="20">
        <v>325996</v>
      </c>
      <c r="M651" s="695">
        <f t="shared" si="10"/>
        <v>100</v>
      </c>
      <c r="N651" s="668"/>
      <c r="O651" s="668"/>
    </row>
    <row r="652" spans="1:15" s="21" customFormat="1" ht="32.25" customHeight="1">
      <c r="A652" s="13"/>
      <c r="B652" s="371"/>
      <c r="C652" s="371"/>
      <c r="D652" s="70"/>
      <c r="E652" s="15">
        <v>13</v>
      </c>
      <c r="F652" s="62"/>
      <c r="G652" s="63"/>
      <c r="H652" s="64"/>
      <c r="I652" s="296" t="s">
        <v>777</v>
      </c>
      <c r="J652" s="20"/>
      <c r="K652" s="20">
        <v>2419</v>
      </c>
      <c r="L652" s="20">
        <v>2419</v>
      </c>
      <c r="M652" s="695">
        <f t="shared" si="10"/>
        <v>100</v>
      </c>
      <c r="N652" s="668"/>
      <c r="O652" s="668"/>
    </row>
    <row r="653" spans="1:15" s="21" customFormat="1" ht="28.5" customHeight="1">
      <c r="A653" s="13"/>
      <c r="B653" s="371"/>
      <c r="C653" s="371"/>
      <c r="D653" s="70"/>
      <c r="E653" s="15">
        <v>14</v>
      </c>
      <c r="F653" s="62"/>
      <c r="G653" s="63"/>
      <c r="H653" s="64"/>
      <c r="I653" s="296" t="s">
        <v>778</v>
      </c>
      <c r="J653" s="20"/>
      <c r="K653" s="20">
        <v>1133</v>
      </c>
      <c r="L653" s="20">
        <v>1133</v>
      </c>
      <c r="M653" s="695">
        <f t="shared" si="10"/>
        <v>100</v>
      </c>
      <c r="N653" s="668"/>
      <c r="O653" s="668"/>
    </row>
    <row r="654" spans="1:15" s="21" customFormat="1" ht="28.5" customHeight="1">
      <c r="A654" s="13"/>
      <c r="B654" s="371"/>
      <c r="C654" s="371"/>
      <c r="D654" s="70"/>
      <c r="E654" s="15">
        <v>15</v>
      </c>
      <c r="F654" s="62"/>
      <c r="G654" s="63"/>
      <c r="H654" s="64"/>
      <c r="I654" s="296" t="s">
        <v>779</v>
      </c>
      <c r="J654" s="20"/>
      <c r="K654" s="20">
        <v>6491</v>
      </c>
      <c r="L654" s="20">
        <v>6491</v>
      </c>
      <c r="M654" s="695">
        <f t="shared" si="10"/>
        <v>100</v>
      </c>
      <c r="N654" s="668"/>
      <c r="O654" s="668"/>
    </row>
    <row r="655" spans="1:15" s="21" customFormat="1" ht="44.25" customHeight="1">
      <c r="A655" s="13"/>
      <c r="B655" s="371"/>
      <c r="C655" s="371"/>
      <c r="D655" s="70"/>
      <c r="E655" s="15">
        <v>16</v>
      </c>
      <c r="F655" s="62"/>
      <c r="G655" s="63"/>
      <c r="H655" s="64"/>
      <c r="I655" s="296" t="s">
        <v>792</v>
      </c>
      <c r="J655" s="20"/>
      <c r="K655" s="20">
        <v>3875</v>
      </c>
      <c r="L655" s="20">
        <v>3875</v>
      </c>
      <c r="M655" s="695">
        <f t="shared" si="10"/>
        <v>100</v>
      </c>
      <c r="N655" s="668"/>
      <c r="O655" s="668"/>
    </row>
    <row r="656" spans="1:15" s="21" customFormat="1" ht="33.75" customHeight="1">
      <c r="A656" s="13"/>
      <c r="B656" s="371"/>
      <c r="C656" s="371"/>
      <c r="D656" s="70"/>
      <c r="E656" s="15">
        <v>17</v>
      </c>
      <c r="F656" s="62"/>
      <c r="G656" s="63"/>
      <c r="H656" s="64"/>
      <c r="I656" s="296" t="s">
        <v>1940</v>
      </c>
      <c r="J656" s="20"/>
      <c r="K656" s="20">
        <v>2125</v>
      </c>
      <c r="L656" s="20">
        <v>2125</v>
      </c>
      <c r="M656" s="695">
        <f t="shared" si="10"/>
        <v>100</v>
      </c>
      <c r="N656" s="668"/>
      <c r="O656" s="668"/>
    </row>
    <row r="657" spans="1:15" s="21" customFormat="1" ht="33.75" customHeight="1">
      <c r="A657" s="13"/>
      <c r="B657" s="371"/>
      <c r="C657" s="371"/>
      <c r="D657" s="70"/>
      <c r="E657" s="15">
        <v>18</v>
      </c>
      <c r="F657" s="62"/>
      <c r="G657" s="63"/>
      <c r="H657" s="64"/>
      <c r="I657" s="296" t="s">
        <v>1938</v>
      </c>
      <c r="J657" s="20"/>
      <c r="K657" s="20">
        <v>311650</v>
      </c>
      <c r="L657" s="20">
        <v>311650</v>
      </c>
      <c r="M657" s="695">
        <f t="shared" si="10"/>
        <v>100</v>
      </c>
      <c r="N657" s="668"/>
      <c r="O657" s="668"/>
    </row>
    <row r="658" spans="1:15" s="21" customFormat="1" ht="30.75" customHeight="1">
      <c r="A658" s="13"/>
      <c r="B658" s="371"/>
      <c r="C658" s="371"/>
      <c r="D658" s="70"/>
      <c r="E658" s="15">
        <v>19</v>
      </c>
      <c r="F658" s="62"/>
      <c r="G658" s="63"/>
      <c r="H658" s="64"/>
      <c r="I658" s="296" t="s">
        <v>1562</v>
      </c>
      <c r="J658" s="20"/>
      <c r="K658" s="20">
        <v>4859</v>
      </c>
      <c r="L658" s="20">
        <v>4859</v>
      </c>
      <c r="M658" s="695">
        <f t="shared" si="10"/>
        <v>100</v>
      </c>
      <c r="N658" s="668"/>
      <c r="O658" s="668"/>
    </row>
    <row r="659" spans="1:15" s="21" customFormat="1" ht="28.5" customHeight="1">
      <c r="A659" s="13"/>
      <c r="B659" s="371"/>
      <c r="C659" s="371"/>
      <c r="D659" s="70"/>
      <c r="E659" s="15">
        <v>20</v>
      </c>
      <c r="F659" s="62"/>
      <c r="G659" s="63"/>
      <c r="H659" s="64"/>
      <c r="I659" s="296" t="s">
        <v>1935</v>
      </c>
      <c r="J659" s="20"/>
      <c r="K659" s="20">
        <v>808</v>
      </c>
      <c r="L659" s="20">
        <v>808</v>
      </c>
      <c r="M659" s="695">
        <f t="shared" si="10"/>
        <v>100</v>
      </c>
      <c r="N659" s="668"/>
      <c r="O659" s="668"/>
    </row>
    <row r="660" spans="1:15" s="21" customFormat="1" ht="33" customHeight="1">
      <c r="A660" s="13"/>
      <c r="B660" s="371"/>
      <c r="C660" s="371"/>
      <c r="D660" s="70"/>
      <c r="E660" s="15">
        <v>21</v>
      </c>
      <c r="F660" s="62"/>
      <c r="G660" s="63"/>
      <c r="H660" s="64"/>
      <c r="I660" s="296" t="s">
        <v>1563</v>
      </c>
      <c r="J660" s="20"/>
      <c r="K660" s="20">
        <v>11088</v>
      </c>
      <c r="L660" s="20">
        <v>11088</v>
      </c>
      <c r="M660" s="695">
        <f t="shared" si="10"/>
        <v>100</v>
      </c>
      <c r="N660" s="668"/>
      <c r="O660" s="668"/>
    </row>
    <row r="661" spans="1:15" s="21" customFormat="1" ht="33" customHeight="1">
      <c r="A661" s="13"/>
      <c r="B661" s="371"/>
      <c r="C661" s="371"/>
      <c r="D661" s="70"/>
      <c r="E661" s="15">
        <v>22</v>
      </c>
      <c r="F661" s="62"/>
      <c r="G661" s="63"/>
      <c r="H661" s="64"/>
      <c r="I661" s="296" t="s">
        <v>1564</v>
      </c>
      <c r="J661" s="20"/>
      <c r="K661" s="20">
        <v>940</v>
      </c>
      <c r="L661" s="20">
        <v>940</v>
      </c>
      <c r="M661" s="695">
        <f t="shared" si="10"/>
        <v>100</v>
      </c>
      <c r="N661" s="668"/>
      <c r="O661" s="668"/>
    </row>
    <row r="662" spans="1:15" s="21" customFormat="1" ht="32.25" customHeight="1">
      <c r="A662" s="13"/>
      <c r="B662" s="371"/>
      <c r="C662" s="371"/>
      <c r="D662" s="70"/>
      <c r="E662" s="15">
        <v>23</v>
      </c>
      <c r="F662" s="62"/>
      <c r="G662" s="63"/>
      <c r="H662" s="64"/>
      <c r="I662" s="296" t="s">
        <v>1936</v>
      </c>
      <c r="J662" s="20"/>
      <c r="K662" s="20">
        <v>2892</v>
      </c>
      <c r="L662" s="20">
        <v>2892</v>
      </c>
      <c r="M662" s="695">
        <f t="shared" si="10"/>
        <v>100</v>
      </c>
      <c r="N662" s="668"/>
      <c r="O662" s="668"/>
    </row>
    <row r="663" spans="1:15" s="21" customFormat="1" ht="38.25" customHeight="1">
      <c r="A663" s="13"/>
      <c r="B663" s="371"/>
      <c r="C663" s="371"/>
      <c r="D663" s="70"/>
      <c r="E663" s="15">
        <v>24</v>
      </c>
      <c r="F663" s="62"/>
      <c r="G663" s="63"/>
      <c r="H663" s="64"/>
      <c r="I663" s="296" t="s">
        <v>1939</v>
      </c>
      <c r="J663" s="20"/>
      <c r="K663" s="20">
        <v>5496</v>
      </c>
      <c r="L663" s="20">
        <v>5496</v>
      </c>
      <c r="M663" s="695">
        <f t="shared" si="10"/>
        <v>100</v>
      </c>
      <c r="N663" s="668"/>
      <c r="O663" s="668"/>
    </row>
    <row r="664" spans="1:15" s="21" customFormat="1" ht="35.25" customHeight="1">
      <c r="A664" s="13"/>
      <c r="B664" s="371"/>
      <c r="C664" s="371"/>
      <c r="D664" s="70"/>
      <c r="E664" s="15">
        <v>25</v>
      </c>
      <c r="F664" s="62"/>
      <c r="G664" s="63"/>
      <c r="H664" s="64"/>
      <c r="I664" s="296" t="s">
        <v>1565</v>
      </c>
      <c r="J664" s="20"/>
      <c r="K664" s="20">
        <v>1147</v>
      </c>
      <c r="L664" s="20">
        <v>1147</v>
      </c>
      <c r="M664" s="695">
        <f t="shared" si="10"/>
        <v>100</v>
      </c>
      <c r="N664" s="668"/>
      <c r="O664" s="668"/>
    </row>
    <row r="665" spans="1:15" s="21" customFormat="1" ht="31.5" customHeight="1">
      <c r="A665" s="13"/>
      <c r="B665" s="371"/>
      <c r="C665" s="371"/>
      <c r="D665" s="70"/>
      <c r="E665" s="15">
        <v>26</v>
      </c>
      <c r="F665" s="62"/>
      <c r="G665" s="63"/>
      <c r="H665" s="64"/>
      <c r="I665" s="296" t="s">
        <v>1566</v>
      </c>
      <c r="J665" s="20"/>
      <c r="K665" s="20">
        <v>2357</v>
      </c>
      <c r="L665" s="20">
        <v>2357</v>
      </c>
      <c r="M665" s="695">
        <f t="shared" si="10"/>
        <v>100</v>
      </c>
      <c r="N665" s="668"/>
      <c r="O665" s="668"/>
    </row>
    <row r="666" spans="1:15" s="21" customFormat="1" ht="35.25" customHeight="1">
      <c r="A666" s="13"/>
      <c r="B666" s="371"/>
      <c r="C666" s="371"/>
      <c r="D666" s="70"/>
      <c r="E666" s="15">
        <v>27</v>
      </c>
      <c r="F666" s="62"/>
      <c r="G666" s="63"/>
      <c r="H666" s="64"/>
      <c r="I666" s="296" t="s">
        <v>1567</v>
      </c>
      <c r="J666" s="20"/>
      <c r="K666" s="20">
        <v>5734</v>
      </c>
      <c r="L666" s="20">
        <v>5734</v>
      </c>
      <c r="M666" s="695">
        <f t="shared" si="10"/>
        <v>100</v>
      </c>
      <c r="N666" s="668"/>
      <c r="O666" s="668"/>
    </row>
    <row r="667" spans="1:15" s="21" customFormat="1" ht="34.5" customHeight="1">
      <c r="A667" s="13"/>
      <c r="B667" s="371"/>
      <c r="C667" s="371"/>
      <c r="D667" s="70"/>
      <c r="E667" s="15">
        <v>28</v>
      </c>
      <c r="F667" s="62"/>
      <c r="G667" s="63"/>
      <c r="H667" s="64"/>
      <c r="I667" s="296" t="s">
        <v>1568</v>
      </c>
      <c r="J667" s="20"/>
      <c r="K667" s="20">
        <v>3060</v>
      </c>
      <c r="L667" s="20">
        <v>3060</v>
      </c>
      <c r="M667" s="695">
        <f t="shared" si="10"/>
        <v>100</v>
      </c>
      <c r="N667" s="668"/>
      <c r="O667" s="668"/>
    </row>
    <row r="668" spans="1:15" s="21" customFormat="1" ht="33" customHeight="1">
      <c r="A668" s="13"/>
      <c r="B668" s="371"/>
      <c r="C668" s="371"/>
      <c r="D668" s="70"/>
      <c r="E668" s="15">
        <v>29</v>
      </c>
      <c r="F668" s="62"/>
      <c r="G668" s="63"/>
      <c r="H668" s="64"/>
      <c r="I668" s="296" t="s">
        <v>1569</v>
      </c>
      <c r="J668" s="20"/>
      <c r="K668" s="20">
        <v>4834</v>
      </c>
      <c r="L668" s="20">
        <v>4834</v>
      </c>
      <c r="M668" s="695">
        <f t="shared" si="10"/>
        <v>100</v>
      </c>
      <c r="N668" s="668"/>
      <c r="O668" s="668"/>
    </row>
    <row r="669" spans="1:15" s="21" customFormat="1" ht="32.25" customHeight="1">
      <c r="A669" s="13"/>
      <c r="B669" s="371"/>
      <c r="C669" s="371"/>
      <c r="D669" s="70"/>
      <c r="E669" s="15">
        <v>30</v>
      </c>
      <c r="F669" s="62"/>
      <c r="G669" s="63"/>
      <c r="H669" s="64"/>
      <c r="I669" s="296" t="s">
        <v>1937</v>
      </c>
      <c r="J669" s="20"/>
      <c r="K669" s="20">
        <v>2441</v>
      </c>
      <c r="L669" s="20">
        <v>2441</v>
      </c>
      <c r="M669" s="695">
        <f t="shared" si="10"/>
        <v>100</v>
      </c>
      <c r="N669" s="668"/>
      <c r="O669" s="668"/>
    </row>
    <row r="670" spans="1:15" s="21" customFormat="1" ht="33" customHeight="1">
      <c r="A670" s="13"/>
      <c r="B670" s="371"/>
      <c r="C670" s="371"/>
      <c r="D670" s="70"/>
      <c r="E670" s="15">
        <v>31</v>
      </c>
      <c r="F670" s="62"/>
      <c r="G670" s="63"/>
      <c r="H670" s="64"/>
      <c r="I670" s="296" t="s">
        <v>1570</v>
      </c>
      <c r="J670" s="20"/>
      <c r="K670" s="20">
        <v>5072</v>
      </c>
      <c r="L670" s="20">
        <v>5072</v>
      </c>
      <c r="M670" s="695">
        <f t="shared" si="10"/>
        <v>100</v>
      </c>
      <c r="N670" s="668"/>
      <c r="O670" s="668"/>
    </row>
    <row r="671" spans="1:15" s="21" customFormat="1" ht="32.25" customHeight="1">
      <c r="A671" s="13"/>
      <c r="B671" s="371"/>
      <c r="C671" s="371"/>
      <c r="D671" s="70"/>
      <c r="E671" s="15">
        <v>32</v>
      </c>
      <c r="F671" s="62"/>
      <c r="G671" s="63"/>
      <c r="H671" s="64"/>
      <c r="I671" s="296" t="s">
        <v>1942</v>
      </c>
      <c r="J671" s="20"/>
      <c r="K671" s="20">
        <v>2631</v>
      </c>
      <c r="L671" s="20">
        <v>2631</v>
      </c>
      <c r="M671" s="695">
        <f t="shared" si="10"/>
        <v>100</v>
      </c>
      <c r="N671" s="668"/>
      <c r="O671" s="668"/>
    </row>
    <row r="672" spans="1:15" s="21" customFormat="1" ht="35.25" customHeight="1">
      <c r="A672" s="13"/>
      <c r="B672" s="371"/>
      <c r="C672" s="371"/>
      <c r="D672" s="70"/>
      <c r="E672" s="15">
        <v>33</v>
      </c>
      <c r="F672" s="62"/>
      <c r="G672" s="63"/>
      <c r="H672" s="64"/>
      <c r="I672" s="296" t="s">
        <v>1571</v>
      </c>
      <c r="J672" s="20"/>
      <c r="K672" s="20">
        <v>1706</v>
      </c>
      <c r="L672" s="20">
        <v>1706</v>
      </c>
      <c r="M672" s="695">
        <f t="shared" si="10"/>
        <v>100</v>
      </c>
      <c r="N672" s="668"/>
      <c r="O672" s="668"/>
    </row>
    <row r="673" spans="1:15" s="21" customFormat="1" ht="34.5" customHeight="1">
      <c r="A673" s="13"/>
      <c r="B673" s="371"/>
      <c r="C673" s="371"/>
      <c r="D673" s="70"/>
      <c r="E673" s="15">
        <v>34</v>
      </c>
      <c r="F673" s="62"/>
      <c r="G673" s="63"/>
      <c r="H673" s="64"/>
      <c r="I673" s="296" t="s">
        <v>1572</v>
      </c>
      <c r="J673" s="20"/>
      <c r="K673" s="20">
        <v>199622</v>
      </c>
      <c r="L673" s="20">
        <v>199622</v>
      </c>
      <c r="M673" s="695">
        <f t="shared" si="10"/>
        <v>100</v>
      </c>
      <c r="N673" s="668"/>
      <c r="O673" s="668"/>
    </row>
    <row r="674" spans="1:15" s="21" customFormat="1" ht="35.25" customHeight="1">
      <c r="A674" s="13"/>
      <c r="B674" s="371"/>
      <c r="C674" s="371"/>
      <c r="D674" s="70"/>
      <c r="E674" s="15">
        <v>35</v>
      </c>
      <c r="F674" s="62"/>
      <c r="G674" s="63"/>
      <c r="H674" s="64"/>
      <c r="I674" s="296" t="s">
        <v>1573</v>
      </c>
      <c r="J674" s="20"/>
      <c r="K674" s="20">
        <v>8080</v>
      </c>
      <c r="L674" s="20">
        <v>8080</v>
      </c>
      <c r="M674" s="695">
        <f t="shared" si="10"/>
        <v>100</v>
      </c>
      <c r="N674" s="668"/>
      <c r="O674" s="668"/>
    </row>
    <row r="675" spans="1:15" s="21" customFormat="1" ht="33" customHeight="1">
      <c r="A675" s="13"/>
      <c r="B675" s="371"/>
      <c r="C675" s="371"/>
      <c r="D675" s="70"/>
      <c r="E675" s="15">
        <v>36</v>
      </c>
      <c r="F675" s="62"/>
      <c r="G675" s="63"/>
      <c r="H675" s="64"/>
      <c r="I675" s="296" t="s">
        <v>1574</v>
      </c>
      <c r="J675" s="20"/>
      <c r="K675" s="20">
        <v>632</v>
      </c>
      <c r="L675" s="20">
        <v>632</v>
      </c>
      <c r="M675" s="695">
        <f t="shared" si="10"/>
        <v>100</v>
      </c>
      <c r="N675" s="668"/>
      <c r="O675" s="668"/>
    </row>
    <row r="676" spans="1:15" s="21" customFormat="1" ht="35.25" customHeight="1">
      <c r="A676" s="13"/>
      <c r="B676" s="371"/>
      <c r="C676" s="371"/>
      <c r="D676" s="70"/>
      <c r="E676" s="15">
        <v>37</v>
      </c>
      <c r="F676" s="62"/>
      <c r="G676" s="63"/>
      <c r="H676" s="64"/>
      <c r="I676" s="296" t="s">
        <v>1575</v>
      </c>
      <c r="J676" s="20"/>
      <c r="K676" s="20">
        <v>649</v>
      </c>
      <c r="L676" s="20">
        <v>649</v>
      </c>
      <c r="M676" s="695">
        <f t="shared" si="10"/>
        <v>100</v>
      </c>
      <c r="N676" s="668"/>
      <c r="O676" s="668"/>
    </row>
    <row r="677" spans="1:15" s="21" customFormat="1" ht="34.5" customHeight="1">
      <c r="A677" s="13"/>
      <c r="B677" s="371"/>
      <c r="C677" s="371"/>
      <c r="D677" s="70"/>
      <c r="E677" s="15">
        <v>38</v>
      </c>
      <c r="F677" s="62"/>
      <c r="G677" s="63"/>
      <c r="H677" s="64"/>
      <c r="I677" s="296" t="s">
        <v>1576</v>
      </c>
      <c r="J677" s="20"/>
      <c r="K677" s="20">
        <v>3150</v>
      </c>
      <c r="L677" s="20">
        <v>3150</v>
      </c>
      <c r="M677" s="695">
        <f t="shared" si="10"/>
        <v>100</v>
      </c>
      <c r="N677" s="668"/>
      <c r="O677" s="668"/>
    </row>
    <row r="678" spans="1:15" s="21" customFormat="1" ht="14.25" customHeight="1">
      <c r="A678" s="13"/>
      <c r="B678" s="371"/>
      <c r="C678" s="371"/>
      <c r="D678" s="70"/>
      <c r="E678" s="15"/>
      <c r="F678" s="27" t="s">
        <v>1842</v>
      </c>
      <c r="G678" s="28"/>
      <c r="H678" s="29"/>
      <c r="I678" s="30"/>
      <c r="J678" s="31">
        <f>SUM(J640:J677)</f>
        <v>40980</v>
      </c>
      <c r="K678" s="31">
        <f>SUM(K640:K677)</f>
        <v>1317751</v>
      </c>
      <c r="L678" s="31">
        <f>SUM(L640:L677)</f>
        <v>1283702</v>
      </c>
      <c r="M678" s="632">
        <f t="shared" si="10"/>
        <v>97.41612793312243</v>
      </c>
      <c r="N678" s="663"/>
      <c r="O678" s="663"/>
    </row>
    <row r="679" spans="1:15" s="21" customFormat="1" ht="6.75" customHeight="1" thickBot="1">
      <c r="A679" s="13"/>
      <c r="B679" s="371"/>
      <c r="C679" s="371"/>
      <c r="D679" s="70"/>
      <c r="E679" s="15"/>
      <c r="F679" s="62"/>
      <c r="G679" s="63"/>
      <c r="H679" s="64"/>
      <c r="I679" s="65"/>
      <c r="J679" s="41"/>
      <c r="K679" s="41"/>
      <c r="L679" s="41"/>
      <c r="M679" s="695"/>
      <c r="N679" s="663"/>
      <c r="O679" s="663"/>
    </row>
    <row r="680" spans="1:15" s="21" customFormat="1" ht="18.75" customHeight="1" thickBot="1">
      <c r="A680" s="66"/>
      <c r="B680" s="376"/>
      <c r="C680" s="376"/>
      <c r="D680" s="67"/>
      <c r="E680" s="91"/>
      <c r="F680" s="92" t="s">
        <v>720</v>
      </c>
      <c r="G680" s="68"/>
      <c r="H680" s="93"/>
      <c r="I680" s="94"/>
      <c r="J680" s="69">
        <f>SUM(J592:J678)/2</f>
        <v>207613</v>
      </c>
      <c r="K680" s="69">
        <f>SUM(K592:K678)/2</f>
        <v>1635823</v>
      </c>
      <c r="L680" s="69">
        <f>SUM(L592:L678)/2</f>
        <v>1614542</v>
      </c>
      <c r="M680" s="634">
        <f t="shared" si="10"/>
        <v>98.69906462985298</v>
      </c>
      <c r="N680" s="672"/>
      <c r="O680" s="672"/>
    </row>
    <row r="681" spans="1:15" s="21" customFormat="1" ht="3" customHeight="1">
      <c r="A681" s="13"/>
      <c r="B681" s="369"/>
      <c r="C681" s="369"/>
      <c r="D681" s="14"/>
      <c r="E681" s="103"/>
      <c r="F681" s="42"/>
      <c r="G681" s="17"/>
      <c r="H681" s="104"/>
      <c r="I681" s="105"/>
      <c r="J681" s="106"/>
      <c r="K681" s="107"/>
      <c r="L681" s="107"/>
      <c r="M681" s="695"/>
      <c r="N681" s="663"/>
      <c r="O681" s="663"/>
    </row>
    <row r="682" spans="1:15" s="21" customFormat="1" ht="14.25" customHeight="1">
      <c r="A682" s="13"/>
      <c r="B682" s="371"/>
      <c r="C682" s="371"/>
      <c r="D682" s="70"/>
      <c r="E682" s="15"/>
      <c r="F682" s="890" t="s">
        <v>659</v>
      </c>
      <c r="G682" s="891"/>
      <c r="H682" s="891"/>
      <c r="I682" s="892"/>
      <c r="J682" s="20"/>
      <c r="K682" s="33"/>
      <c r="L682" s="33"/>
      <c r="M682" s="695"/>
      <c r="N682" s="663"/>
      <c r="O682" s="663"/>
    </row>
    <row r="683" spans="1:15" s="21" customFormat="1" ht="21.75" customHeight="1">
      <c r="A683" s="13"/>
      <c r="B683" s="371"/>
      <c r="C683" s="371"/>
      <c r="D683" s="70"/>
      <c r="E683" s="15"/>
      <c r="F683" s="893"/>
      <c r="G683" s="891"/>
      <c r="H683" s="891"/>
      <c r="I683" s="892"/>
      <c r="J683" s="20"/>
      <c r="K683" s="33"/>
      <c r="L683" s="33"/>
      <c r="M683" s="695"/>
      <c r="N683" s="663"/>
      <c r="O683" s="663"/>
    </row>
    <row r="684" spans="1:15" s="21" customFormat="1" ht="3" customHeight="1" hidden="1">
      <c r="A684" s="13"/>
      <c r="B684" s="371"/>
      <c r="C684" s="371"/>
      <c r="D684" s="70"/>
      <c r="E684" s="15"/>
      <c r="F684" s="16"/>
      <c r="G684" s="17"/>
      <c r="H684" s="18"/>
      <c r="I684" s="19"/>
      <c r="J684" s="20"/>
      <c r="K684" s="33"/>
      <c r="L684" s="33"/>
      <c r="M684" s="695"/>
      <c r="N684" s="663"/>
      <c r="O684" s="663"/>
    </row>
    <row r="685" spans="1:15" s="21" customFormat="1" ht="15" customHeight="1">
      <c r="A685" s="13">
        <v>1</v>
      </c>
      <c r="B685" s="371"/>
      <c r="C685" s="371">
        <v>2</v>
      </c>
      <c r="D685" s="70"/>
      <c r="E685" s="15"/>
      <c r="F685" s="22" t="s">
        <v>721</v>
      </c>
      <c r="G685" s="23"/>
      <c r="H685" s="18"/>
      <c r="I685" s="19"/>
      <c r="J685" s="79"/>
      <c r="K685" s="108"/>
      <c r="L685" s="108"/>
      <c r="M685" s="695"/>
      <c r="N685" s="663"/>
      <c r="O685" s="663"/>
    </row>
    <row r="686" spans="1:15" s="21" customFormat="1" ht="15" customHeight="1">
      <c r="A686" s="75"/>
      <c r="B686" s="372"/>
      <c r="C686" s="372"/>
      <c r="D686" s="70"/>
      <c r="E686" s="83">
        <v>1</v>
      </c>
      <c r="F686" s="22"/>
      <c r="G686" s="23"/>
      <c r="H686" s="18"/>
      <c r="I686" s="77" t="s">
        <v>1925</v>
      </c>
      <c r="J686" s="20">
        <v>1350275</v>
      </c>
      <c r="K686" s="20">
        <v>1587049</v>
      </c>
      <c r="L686" s="20">
        <v>1198052</v>
      </c>
      <c r="M686" s="695">
        <f t="shared" si="10"/>
        <v>75.48928861049659</v>
      </c>
      <c r="N686" s="663"/>
      <c r="O686" s="663"/>
    </row>
    <row r="687" spans="1:15" s="21" customFormat="1" ht="15" customHeight="1">
      <c r="A687" s="75"/>
      <c r="B687" s="372"/>
      <c r="C687" s="372"/>
      <c r="D687" s="70"/>
      <c r="E687" s="83">
        <v>2</v>
      </c>
      <c r="F687" s="22"/>
      <c r="G687" s="23"/>
      <c r="H687" s="18"/>
      <c r="I687" s="77" t="s">
        <v>1721</v>
      </c>
      <c r="J687" s="20">
        <v>465896</v>
      </c>
      <c r="K687" s="20">
        <v>85334</v>
      </c>
      <c r="L687" s="20"/>
      <c r="M687" s="695">
        <f t="shared" si="10"/>
        <v>0</v>
      </c>
      <c r="N687" s="663"/>
      <c r="O687" s="663"/>
    </row>
    <row r="688" spans="1:15" s="21" customFormat="1" ht="3.75" customHeight="1">
      <c r="A688" s="75"/>
      <c r="B688" s="377"/>
      <c r="C688" s="378"/>
      <c r="D688" s="14"/>
      <c r="E688" s="83"/>
      <c r="F688" s="57"/>
      <c r="G688" s="23"/>
      <c r="H688" s="18"/>
      <c r="I688" s="89"/>
      <c r="J688" s="20"/>
      <c r="K688" s="20"/>
      <c r="L688" s="20"/>
      <c r="M688" s="695"/>
      <c r="N688" s="663"/>
      <c r="O688" s="663"/>
    </row>
    <row r="689" spans="1:15" s="21" customFormat="1" ht="17.25" customHeight="1">
      <c r="A689" s="75"/>
      <c r="B689" s="377"/>
      <c r="C689" s="378"/>
      <c r="D689" s="14"/>
      <c r="E689" s="83"/>
      <c r="F689" s="27" t="s">
        <v>1842</v>
      </c>
      <c r="G689" s="28"/>
      <c r="H689" s="29"/>
      <c r="I689" s="30"/>
      <c r="J689" s="31">
        <f>SUM(J686:J688)</f>
        <v>1816171</v>
      </c>
      <c r="K689" s="31">
        <f>SUM(K686:K688)</f>
        <v>1672383</v>
      </c>
      <c r="L689" s="31">
        <f>SUM(L686:L688)</f>
        <v>1198052</v>
      </c>
      <c r="M689" s="632">
        <f t="shared" si="10"/>
        <v>71.63741798379917</v>
      </c>
      <c r="N689" s="663"/>
      <c r="O689" s="663"/>
    </row>
    <row r="690" spans="1:15" s="21" customFormat="1" ht="3" customHeight="1" hidden="1">
      <c r="A690" s="75"/>
      <c r="B690" s="377"/>
      <c r="C690" s="378"/>
      <c r="D690" s="167"/>
      <c r="E690" s="83"/>
      <c r="F690" s="57"/>
      <c r="G690" s="23"/>
      <c r="H690" s="18"/>
      <c r="I690" s="89"/>
      <c r="J690" s="20"/>
      <c r="K690" s="33"/>
      <c r="L690" s="33"/>
      <c r="M690" s="695" t="e">
        <f t="shared" si="10"/>
        <v>#DIV/0!</v>
      </c>
      <c r="N690" s="663"/>
      <c r="O690" s="663"/>
    </row>
    <row r="691" spans="1:15" s="21" customFormat="1" ht="20.25" customHeight="1">
      <c r="A691" s="75">
        <v>2</v>
      </c>
      <c r="B691" s="377"/>
      <c r="C691" s="378">
        <v>2</v>
      </c>
      <c r="D691" s="167"/>
      <c r="E691" s="83"/>
      <c r="F691" s="57" t="s">
        <v>1831</v>
      </c>
      <c r="G691" s="23"/>
      <c r="H691" s="18"/>
      <c r="I691" s="89"/>
      <c r="J691" s="20"/>
      <c r="K691" s="33"/>
      <c r="L691" s="33"/>
      <c r="M691" s="695"/>
      <c r="N691" s="663"/>
      <c r="O691" s="663"/>
    </row>
    <row r="692" spans="1:15" s="21" customFormat="1" ht="16.5" customHeight="1">
      <c r="A692" s="75"/>
      <c r="B692" s="377"/>
      <c r="C692" s="378"/>
      <c r="D692" s="167"/>
      <c r="E692" s="83">
        <v>1</v>
      </c>
      <c r="F692" s="57"/>
      <c r="G692" s="23"/>
      <c r="H692" s="18"/>
      <c r="I692" s="89" t="s">
        <v>1832</v>
      </c>
      <c r="J692" s="33">
        <v>22000</v>
      </c>
      <c r="K692" s="33">
        <v>22000</v>
      </c>
      <c r="L692" s="33">
        <v>20095</v>
      </c>
      <c r="M692" s="695">
        <f t="shared" si="10"/>
        <v>91.3409090909091</v>
      </c>
      <c r="N692" s="668"/>
      <c r="O692" s="668"/>
    </row>
    <row r="693" spans="1:15" s="21" customFormat="1" ht="15.75" customHeight="1">
      <c r="A693" s="75"/>
      <c r="B693" s="377"/>
      <c r="C693" s="378"/>
      <c r="D693" s="167"/>
      <c r="E693" s="83">
        <v>2</v>
      </c>
      <c r="F693" s="57"/>
      <c r="G693" s="23"/>
      <c r="H693" s="18"/>
      <c r="I693" s="89" t="s">
        <v>1742</v>
      </c>
      <c r="J693" s="33">
        <v>3200</v>
      </c>
      <c r="K693" s="33">
        <v>3200</v>
      </c>
      <c r="L693" s="33">
        <v>6905</v>
      </c>
      <c r="M693" s="695">
        <f t="shared" si="10"/>
        <v>215.78125</v>
      </c>
      <c r="N693" s="668"/>
      <c r="O693" s="668"/>
    </row>
    <row r="694" spans="1:15" s="21" customFormat="1" ht="29.25" customHeight="1">
      <c r="A694" s="75"/>
      <c r="B694" s="377"/>
      <c r="C694" s="378"/>
      <c r="D694" s="167"/>
      <c r="E694" s="83">
        <v>3</v>
      </c>
      <c r="F694" s="57"/>
      <c r="G694" s="23"/>
      <c r="H694" s="18"/>
      <c r="I694" s="89" t="s">
        <v>820</v>
      </c>
      <c r="J694" s="33">
        <v>10000</v>
      </c>
      <c r="K694" s="33">
        <v>10000</v>
      </c>
      <c r="L694" s="33">
        <v>10000</v>
      </c>
      <c r="M694" s="695">
        <f t="shared" si="10"/>
        <v>100</v>
      </c>
      <c r="N694" s="668"/>
      <c r="O694" s="668"/>
    </row>
    <row r="695" spans="1:15" s="21" customFormat="1" ht="30.75" customHeight="1">
      <c r="A695" s="75"/>
      <c r="B695" s="377"/>
      <c r="C695" s="378"/>
      <c r="D695" s="167"/>
      <c r="E695" s="83">
        <v>4</v>
      </c>
      <c r="F695" s="57"/>
      <c r="G695" s="23"/>
      <c r="H695" s="18"/>
      <c r="I695" s="89" t="s">
        <v>930</v>
      </c>
      <c r="J695" s="20"/>
      <c r="K695" s="33"/>
      <c r="L695" s="33">
        <v>480</v>
      </c>
      <c r="M695" s="695"/>
      <c r="N695" s="668"/>
      <c r="O695" s="668"/>
    </row>
    <row r="696" spans="1:15" s="21" customFormat="1" ht="18.75" customHeight="1">
      <c r="A696" s="75"/>
      <c r="B696" s="377"/>
      <c r="C696" s="378"/>
      <c r="D696" s="167"/>
      <c r="E696" s="83"/>
      <c r="F696" s="27" t="s">
        <v>1842</v>
      </c>
      <c r="G696" s="28"/>
      <c r="H696" s="29"/>
      <c r="I696" s="30"/>
      <c r="J696" s="31">
        <f>SUM(J692:J695)</f>
        <v>35200</v>
      </c>
      <c r="K696" s="31">
        <f>SUM(K692:K695)</f>
        <v>35200</v>
      </c>
      <c r="L696" s="31">
        <f>SUM(L692:L695)</f>
        <v>37480</v>
      </c>
      <c r="M696" s="632">
        <f t="shared" si="10"/>
        <v>106.47727272727272</v>
      </c>
      <c r="N696" s="663"/>
      <c r="O696" s="663"/>
    </row>
    <row r="697" spans="1:15" s="21" customFormat="1" ht="9.75" customHeight="1" thickBot="1">
      <c r="A697" s="75"/>
      <c r="B697" s="377"/>
      <c r="C697" s="378"/>
      <c r="D697" s="167"/>
      <c r="E697" s="83"/>
      <c r="F697" s="62"/>
      <c r="G697" s="63"/>
      <c r="H697" s="64"/>
      <c r="I697" s="89"/>
      <c r="J697" s="41"/>
      <c r="K697" s="33"/>
      <c r="L697" s="33"/>
      <c r="M697" s="695"/>
      <c r="N697" s="663"/>
      <c r="O697" s="663"/>
    </row>
    <row r="698" spans="1:15" s="21" customFormat="1" ht="21.75" customHeight="1" thickBot="1">
      <c r="A698" s="66"/>
      <c r="B698" s="376"/>
      <c r="C698" s="376"/>
      <c r="D698" s="67"/>
      <c r="E698" s="91"/>
      <c r="F698" s="92" t="s">
        <v>722</v>
      </c>
      <c r="G698" s="68"/>
      <c r="H698" s="93"/>
      <c r="I698" s="94"/>
      <c r="J698" s="69">
        <f>SUM(J685:J697)/2</f>
        <v>1851371</v>
      </c>
      <c r="K698" s="69">
        <f>SUM(K685:K697)/2</f>
        <v>1707583</v>
      </c>
      <c r="L698" s="69">
        <f>SUM(L685:L697)/2</f>
        <v>1235532</v>
      </c>
      <c r="M698" s="634">
        <f t="shared" si="10"/>
        <v>72.3556043835058</v>
      </c>
      <c r="N698" s="672"/>
      <c r="O698" s="672"/>
    </row>
    <row r="699" spans="1:15" s="21" customFormat="1" ht="8.25" customHeight="1">
      <c r="A699" s="13"/>
      <c r="B699" s="371"/>
      <c r="C699" s="371"/>
      <c r="D699" s="70"/>
      <c r="E699" s="103"/>
      <c r="F699" s="42"/>
      <c r="G699" s="17"/>
      <c r="H699" s="104"/>
      <c r="I699" s="105"/>
      <c r="J699" s="106"/>
      <c r="K699" s="107"/>
      <c r="L699" s="107"/>
      <c r="M699" s="695"/>
      <c r="N699" s="663"/>
      <c r="O699" s="663"/>
    </row>
    <row r="700" spans="1:15" s="21" customFormat="1" ht="24.75" customHeight="1">
      <c r="A700" s="13"/>
      <c r="B700" s="371"/>
      <c r="C700" s="371"/>
      <c r="D700" s="70"/>
      <c r="E700" s="15"/>
      <c r="F700" s="312" t="s">
        <v>660</v>
      </c>
      <c r="G700" s="49"/>
      <c r="H700" s="50"/>
      <c r="I700" s="71"/>
      <c r="J700" s="20"/>
      <c r="K700" s="33"/>
      <c r="L700" s="33"/>
      <c r="M700" s="695"/>
      <c r="N700" s="663"/>
      <c r="O700" s="663"/>
    </row>
    <row r="701" spans="1:15" s="21" customFormat="1" ht="14.25" customHeight="1" hidden="1">
      <c r="A701" s="13"/>
      <c r="B701" s="371"/>
      <c r="C701" s="371"/>
      <c r="D701" s="70"/>
      <c r="E701" s="15"/>
      <c r="F701" s="16"/>
      <c r="G701" s="17"/>
      <c r="H701" s="18"/>
      <c r="I701" s="19"/>
      <c r="J701" s="20"/>
      <c r="K701" s="33"/>
      <c r="L701" s="33"/>
      <c r="M701" s="695" t="e">
        <f aca="true" t="shared" si="11" ref="M701:M764">L701/K701*100</f>
        <v>#DIV/0!</v>
      </c>
      <c r="N701" s="663"/>
      <c r="O701" s="663"/>
    </row>
    <row r="702" spans="1:15" s="21" customFormat="1" ht="15" customHeight="1">
      <c r="A702" s="13">
        <v>1</v>
      </c>
      <c r="B702" s="371"/>
      <c r="C702" s="371">
        <v>1</v>
      </c>
      <c r="D702" s="70"/>
      <c r="E702" s="15"/>
      <c r="F702" s="95" t="s">
        <v>1816</v>
      </c>
      <c r="G702" s="96"/>
      <c r="H702" s="97"/>
      <c r="I702" s="19"/>
      <c r="J702" s="20">
        <v>923737</v>
      </c>
      <c r="K702" s="20">
        <v>923737</v>
      </c>
      <c r="L702" s="20">
        <v>872100</v>
      </c>
      <c r="M702" s="695">
        <f t="shared" si="11"/>
        <v>94.40998899037281</v>
      </c>
      <c r="N702" s="668"/>
      <c r="O702" s="668"/>
    </row>
    <row r="703" spans="1:15" s="21" customFormat="1" ht="11.25" customHeight="1">
      <c r="A703" s="13"/>
      <c r="B703" s="371"/>
      <c r="C703" s="371"/>
      <c r="D703" s="70"/>
      <c r="E703" s="15"/>
      <c r="F703" s="95"/>
      <c r="G703" s="96"/>
      <c r="H703" s="97"/>
      <c r="I703" s="19"/>
      <c r="J703" s="98"/>
      <c r="K703" s="26"/>
      <c r="L703" s="26"/>
      <c r="M703" s="695"/>
      <c r="N703" s="663"/>
      <c r="O703" s="663"/>
    </row>
    <row r="704" spans="1:15" s="21" customFormat="1" ht="18" customHeight="1">
      <c r="A704" s="13"/>
      <c r="B704" s="371"/>
      <c r="C704" s="371"/>
      <c r="D704" s="70"/>
      <c r="E704" s="15"/>
      <c r="F704" s="27" t="s">
        <v>1842</v>
      </c>
      <c r="G704" s="28"/>
      <c r="H704" s="29"/>
      <c r="I704" s="30"/>
      <c r="J704" s="31">
        <f>SUM(J702:J703)</f>
        <v>923737</v>
      </c>
      <c r="K704" s="31">
        <f>SUM(K702:K703)</f>
        <v>923737</v>
      </c>
      <c r="L704" s="31">
        <f>SUM(L702:L703)</f>
        <v>872100</v>
      </c>
      <c r="M704" s="632">
        <f t="shared" si="11"/>
        <v>94.40998899037281</v>
      </c>
      <c r="N704" s="663"/>
      <c r="O704" s="663"/>
    </row>
    <row r="705" spans="1:15" s="21" customFormat="1" ht="6.75" customHeight="1">
      <c r="A705" s="13"/>
      <c r="B705" s="371"/>
      <c r="C705" s="371"/>
      <c r="D705" s="70"/>
      <c r="E705" s="15"/>
      <c r="F705" s="16"/>
      <c r="G705" s="17"/>
      <c r="H705" s="18"/>
      <c r="I705" s="19"/>
      <c r="J705" s="20"/>
      <c r="K705" s="33"/>
      <c r="L705" s="33"/>
      <c r="M705" s="695"/>
      <c r="N705" s="663"/>
      <c r="O705" s="663"/>
    </row>
    <row r="706" spans="1:15" s="21" customFormat="1" ht="15" customHeight="1">
      <c r="A706" s="13">
        <v>2</v>
      </c>
      <c r="B706" s="371"/>
      <c r="C706" s="371">
        <v>1</v>
      </c>
      <c r="D706" s="70"/>
      <c r="E706" s="15"/>
      <c r="F706" s="95" t="s">
        <v>1705</v>
      </c>
      <c r="G706" s="96"/>
      <c r="H706" s="97"/>
      <c r="I706" s="19"/>
      <c r="J706" s="20">
        <v>16723</v>
      </c>
      <c r="K706" s="20">
        <v>138241</v>
      </c>
      <c r="L706" s="20">
        <v>138241</v>
      </c>
      <c r="M706" s="695">
        <f t="shared" si="11"/>
        <v>100</v>
      </c>
      <c r="N706" s="668"/>
      <c r="O706" s="668"/>
    </row>
    <row r="707" spans="1:15" s="21" customFormat="1" ht="7.5" customHeight="1">
      <c r="A707" s="13"/>
      <c r="B707" s="371"/>
      <c r="C707" s="371"/>
      <c r="D707" s="70"/>
      <c r="E707" s="15"/>
      <c r="F707" s="95"/>
      <c r="G707" s="96"/>
      <c r="H707" s="97"/>
      <c r="I707" s="19"/>
      <c r="J707" s="98"/>
      <c r="K707" s="26"/>
      <c r="L707" s="26"/>
      <c r="M707" s="695"/>
      <c r="N707" s="663"/>
      <c r="O707" s="663"/>
    </row>
    <row r="708" spans="1:15" s="21" customFormat="1" ht="17.25" customHeight="1">
      <c r="A708" s="13"/>
      <c r="B708" s="371"/>
      <c r="C708" s="371"/>
      <c r="D708" s="70"/>
      <c r="E708" s="15"/>
      <c r="F708" s="27" t="s">
        <v>1842</v>
      </c>
      <c r="G708" s="28"/>
      <c r="H708" s="29"/>
      <c r="I708" s="30"/>
      <c r="J708" s="31">
        <f>SUM(J706:J707)</f>
        <v>16723</v>
      </c>
      <c r="K708" s="31">
        <f>SUM(K706:K707)</f>
        <v>138241</v>
      </c>
      <c r="L708" s="31">
        <f>SUM(L706:L707)</f>
        <v>138241</v>
      </c>
      <c r="M708" s="632">
        <f t="shared" si="11"/>
        <v>100</v>
      </c>
      <c r="N708" s="663"/>
      <c r="O708" s="663"/>
    </row>
    <row r="709" spans="1:15" s="21" customFormat="1" ht="6" customHeight="1">
      <c r="A709" s="13"/>
      <c r="B709" s="371"/>
      <c r="C709" s="371"/>
      <c r="D709" s="70"/>
      <c r="E709" s="15"/>
      <c r="F709" s="62"/>
      <c r="G709" s="63"/>
      <c r="H709" s="64"/>
      <c r="I709" s="65"/>
      <c r="J709" s="41"/>
      <c r="K709" s="41"/>
      <c r="L709" s="41"/>
      <c r="M709" s="695"/>
      <c r="N709" s="663"/>
      <c r="O709" s="663"/>
    </row>
    <row r="710" spans="1:15" s="21" customFormat="1" ht="19.5" customHeight="1">
      <c r="A710" s="13">
        <v>3</v>
      </c>
      <c r="B710" s="371"/>
      <c r="C710" s="371">
        <v>1</v>
      </c>
      <c r="D710" s="70"/>
      <c r="E710" s="15"/>
      <c r="F710" s="99" t="s">
        <v>1791</v>
      </c>
      <c r="G710" s="63"/>
      <c r="H710" s="64"/>
      <c r="I710" s="65"/>
      <c r="J710" s="41"/>
      <c r="K710" s="41"/>
      <c r="L710" s="41"/>
      <c r="M710" s="695"/>
      <c r="N710" s="663"/>
      <c r="O710" s="663"/>
    </row>
    <row r="711" spans="1:15" s="21" customFormat="1" ht="19.5" customHeight="1">
      <c r="A711" s="13"/>
      <c r="B711" s="371"/>
      <c r="C711" s="371"/>
      <c r="D711" s="70"/>
      <c r="E711" s="15">
        <v>1</v>
      </c>
      <c r="F711" s="62"/>
      <c r="G711" s="63"/>
      <c r="H711" s="64"/>
      <c r="I711" s="100" t="s">
        <v>886</v>
      </c>
      <c r="J711" s="20">
        <v>78602</v>
      </c>
      <c r="K711" s="20">
        <v>78602</v>
      </c>
      <c r="L711" s="20">
        <v>78602</v>
      </c>
      <c r="M711" s="695">
        <f t="shared" si="11"/>
        <v>100</v>
      </c>
      <c r="N711" s="668"/>
      <c r="O711" s="668"/>
    </row>
    <row r="712" spans="1:15" s="21" customFormat="1" ht="25.5" customHeight="1">
      <c r="A712" s="13"/>
      <c r="B712" s="371"/>
      <c r="C712" s="371"/>
      <c r="D712" s="70"/>
      <c r="E712" s="15">
        <v>2</v>
      </c>
      <c r="F712" s="62"/>
      <c r="G712" s="63"/>
      <c r="H712" s="64"/>
      <c r="I712" s="100" t="s">
        <v>821</v>
      </c>
      <c r="J712" s="20">
        <v>3983</v>
      </c>
      <c r="K712" s="20">
        <v>3983</v>
      </c>
      <c r="L712" s="20">
        <v>3983</v>
      </c>
      <c r="M712" s="695">
        <f t="shared" si="11"/>
        <v>100</v>
      </c>
      <c r="N712" s="668"/>
      <c r="O712" s="668"/>
    </row>
    <row r="713" spans="1:15" s="21" customFormat="1" ht="27.75" customHeight="1">
      <c r="A713" s="13"/>
      <c r="B713" s="371"/>
      <c r="C713" s="371"/>
      <c r="D713" s="70"/>
      <c r="E713" s="15">
        <v>3</v>
      </c>
      <c r="F713" s="62"/>
      <c r="G713" s="63"/>
      <c r="H713" s="64"/>
      <c r="I713" s="100" t="s">
        <v>1796</v>
      </c>
      <c r="J713" s="20">
        <v>1030</v>
      </c>
      <c r="K713" s="20">
        <v>1030</v>
      </c>
      <c r="L713" s="20">
        <v>1030</v>
      </c>
      <c r="M713" s="695">
        <f t="shared" si="11"/>
        <v>100</v>
      </c>
      <c r="N713" s="668"/>
      <c r="O713" s="668"/>
    </row>
    <row r="714" spans="1:15" s="21" customFormat="1" ht="17.25" customHeight="1">
      <c r="A714" s="13"/>
      <c r="B714" s="371"/>
      <c r="C714" s="371"/>
      <c r="D714" s="70"/>
      <c r="E714" s="15">
        <v>4</v>
      </c>
      <c r="F714" s="62"/>
      <c r="G714" s="63"/>
      <c r="H714" s="64"/>
      <c r="I714" s="101" t="s">
        <v>1750</v>
      </c>
      <c r="J714" s="20">
        <v>98581</v>
      </c>
      <c r="K714" s="20">
        <v>98581</v>
      </c>
      <c r="L714" s="20">
        <v>98581</v>
      </c>
      <c r="M714" s="695">
        <f t="shared" si="11"/>
        <v>100</v>
      </c>
      <c r="N714" s="668"/>
      <c r="O714" s="668"/>
    </row>
    <row r="715" spans="1:15" s="21" customFormat="1" ht="15.75" customHeight="1">
      <c r="A715" s="13"/>
      <c r="B715" s="371"/>
      <c r="C715" s="371"/>
      <c r="D715" s="70"/>
      <c r="E715" s="15">
        <v>5</v>
      </c>
      <c r="F715" s="62"/>
      <c r="G715" s="63"/>
      <c r="H715" s="64"/>
      <c r="I715" s="101" t="s">
        <v>1751</v>
      </c>
      <c r="J715" s="20">
        <v>131000</v>
      </c>
      <c r="K715" s="20">
        <v>131000</v>
      </c>
      <c r="L715" s="20">
        <v>131000</v>
      </c>
      <c r="M715" s="695">
        <f t="shared" si="11"/>
        <v>100</v>
      </c>
      <c r="N715" s="668"/>
      <c r="O715" s="668"/>
    </row>
    <row r="716" spans="1:15" s="21" customFormat="1" ht="18.75" customHeight="1">
      <c r="A716" s="13"/>
      <c r="B716" s="371"/>
      <c r="C716" s="371"/>
      <c r="D716" s="70"/>
      <c r="E716" s="15">
        <v>6</v>
      </c>
      <c r="F716" s="62"/>
      <c r="G716" s="63"/>
      <c r="H716" s="64"/>
      <c r="I716" s="100" t="s">
        <v>822</v>
      </c>
      <c r="J716" s="20">
        <v>173821</v>
      </c>
      <c r="K716" s="20">
        <v>173821</v>
      </c>
      <c r="L716" s="20">
        <v>173821</v>
      </c>
      <c r="M716" s="695">
        <f t="shared" si="11"/>
        <v>100</v>
      </c>
      <c r="N716" s="668"/>
      <c r="O716" s="668"/>
    </row>
    <row r="717" spans="1:15" s="21" customFormat="1" ht="13.5" customHeight="1">
      <c r="A717" s="13"/>
      <c r="B717" s="371"/>
      <c r="C717" s="371"/>
      <c r="D717" s="70"/>
      <c r="E717" s="15">
        <v>7</v>
      </c>
      <c r="F717" s="62"/>
      <c r="G717" s="63"/>
      <c r="H717" s="64"/>
      <c r="I717" s="100" t="s">
        <v>1752</v>
      </c>
      <c r="J717" s="20">
        <v>69249</v>
      </c>
      <c r="K717" s="20">
        <v>69249</v>
      </c>
      <c r="L717" s="20">
        <v>69249</v>
      </c>
      <c r="M717" s="695">
        <f t="shared" si="11"/>
        <v>100</v>
      </c>
      <c r="N717" s="668"/>
      <c r="O717" s="668"/>
    </row>
    <row r="718" spans="1:15" s="21" customFormat="1" ht="36" customHeight="1">
      <c r="A718" s="13"/>
      <c r="B718" s="371"/>
      <c r="C718" s="371"/>
      <c r="D718" s="70"/>
      <c r="E718" s="15">
        <v>8</v>
      </c>
      <c r="F718" s="62"/>
      <c r="G718" s="63"/>
      <c r="H718" s="64"/>
      <c r="I718" s="100" t="s">
        <v>957</v>
      </c>
      <c r="J718" s="20">
        <v>74068</v>
      </c>
      <c r="K718" s="20">
        <v>101283</v>
      </c>
      <c r="L718" s="20">
        <v>101283</v>
      </c>
      <c r="M718" s="695">
        <f t="shared" si="11"/>
        <v>100</v>
      </c>
      <c r="N718" s="668"/>
      <c r="O718" s="668"/>
    </row>
    <row r="719" spans="1:15" s="21" customFormat="1" ht="30.75" customHeight="1">
      <c r="A719" s="13"/>
      <c r="B719" s="371"/>
      <c r="C719" s="371"/>
      <c r="D719" s="70"/>
      <c r="E719" s="15">
        <v>9</v>
      </c>
      <c r="F719" s="62"/>
      <c r="G719" s="63"/>
      <c r="H719" s="64"/>
      <c r="I719" s="100" t="s">
        <v>958</v>
      </c>
      <c r="J719" s="20">
        <v>35565</v>
      </c>
      <c r="K719" s="20">
        <v>37883</v>
      </c>
      <c r="L719" s="20">
        <v>37883</v>
      </c>
      <c r="M719" s="695">
        <f t="shared" si="11"/>
        <v>100</v>
      </c>
      <c r="N719" s="668"/>
      <c r="O719" s="668"/>
    </row>
    <row r="720" spans="1:15" s="21" customFormat="1" ht="20.25" customHeight="1">
      <c r="A720" s="13"/>
      <c r="B720" s="371"/>
      <c r="C720" s="371"/>
      <c r="D720" s="70"/>
      <c r="E720" s="15">
        <v>10</v>
      </c>
      <c r="F720" s="62"/>
      <c r="G720" s="63"/>
      <c r="H720" s="64"/>
      <c r="I720" s="100" t="s">
        <v>831</v>
      </c>
      <c r="J720" s="20">
        <v>19290</v>
      </c>
      <c r="K720" s="20">
        <v>19290</v>
      </c>
      <c r="L720" s="20">
        <v>19290</v>
      </c>
      <c r="M720" s="695">
        <f t="shared" si="11"/>
        <v>100</v>
      </c>
      <c r="N720" s="668"/>
      <c r="O720" s="668"/>
    </row>
    <row r="721" spans="1:15" s="21" customFormat="1" ht="16.5" customHeight="1">
      <c r="A721" s="13"/>
      <c r="B721" s="371"/>
      <c r="C721" s="371"/>
      <c r="D721" s="70"/>
      <c r="E721" s="15">
        <v>11</v>
      </c>
      <c r="F721" s="62"/>
      <c r="G721" s="63"/>
      <c r="H721" s="64"/>
      <c r="I721" s="100" t="s">
        <v>832</v>
      </c>
      <c r="J721" s="20">
        <v>53167</v>
      </c>
      <c r="K721" s="20">
        <v>53167</v>
      </c>
      <c r="L721" s="20">
        <v>53167</v>
      </c>
      <c r="M721" s="695">
        <f t="shared" si="11"/>
        <v>100</v>
      </c>
      <c r="N721" s="668"/>
      <c r="O721" s="668"/>
    </row>
    <row r="722" spans="1:15" s="21" customFormat="1" ht="30.75" customHeight="1">
      <c r="A722" s="13"/>
      <c r="B722" s="371"/>
      <c r="C722" s="371"/>
      <c r="D722" s="70"/>
      <c r="E722" s="15">
        <v>12</v>
      </c>
      <c r="F722" s="62"/>
      <c r="G722" s="63"/>
      <c r="H722" s="64"/>
      <c r="I722" s="100" t="s">
        <v>1706</v>
      </c>
      <c r="J722" s="20">
        <v>65464</v>
      </c>
      <c r="K722" s="20">
        <v>65464</v>
      </c>
      <c r="L722" s="20">
        <v>65464</v>
      </c>
      <c r="M722" s="695">
        <f t="shared" si="11"/>
        <v>100</v>
      </c>
      <c r="N722" s="668"/>
      <c r="O722" s="668"/>
    </row>
    <row r="723" spans="1:15" s="21" customFormat="1" ht="33.75" customHeight="1">
      <c r="A723" s="13"/>
      <c r="B723" s="371"/>
      <c r="C723" s="371"/>
      <c r="D723" s="70"/>
      <c r="E723" s="15">
        <v>13</v>
      </c>
      <c r="F723" s="62"/>
      <c r="G723" s="63"/>
      <c r="H723" s="64"/>
      <c r="I723" s="100" t="s">
        <v>662</v>
      </c>
      <c r="J723" s="20">
        <v>396836</v>
      </c>
      <c r="K723" s="20">
        <v>396836</v>
      </c>
      <c r="L723" s="20">
        <v>396836</v>
      </c>
      <c r="M723" s="695">
        <f t="shared" si="11"/>
        <v>100</v>
      </c>
      <c r="N723" s="668"/>
      <c r="O723" s="668"/>
    </row>
    <row r="724" spans="1:15" s="21" customFormat="1" ht="30.75" customHeight="1">
      <c r="A724" s="13"/>
      <c r="B724" s="371"/>
      <c r="C724" s="371"/>
      <c r="D724" s="70"/>
      <c r="E724" s="15">
        <v>14</v>
      </c>
      <c r="F724" s="62"/>
      <c r="G724" s="63"/>
      <c r="H724" s="64"/>
      <c r="I724" s="100" t="s">
        <v>661</v>
      </c>
      <c r="J724" s="20">
        <v>80</v>
      </c>
      <c r="K724" s="20">
        <v>80</v>
      </c>
      <c r="L724" s="20">
        <v>80</v>
      </c>
      <c r="M724" s="695">
        <f t="shared" si="11"/>
        <v>100</v>
      </c>
      <c r="N724" s="668"/>
      <c r="O724" s="668"/>
    </row>
    <row r="725" spans="1:15" s="21" customFormat="1" ht="6" customHeight="1">
      <c r="A725" s="13"/>
      <c r="B725" s="371"/>
      <c r="C725" s="371"/>
      <c r="D725" s="70"/>
      <c r="E725" s="15"/>
      <c r="F725" s="62"/>
      <c r="G725" s="63"/>
      <c r="H725" s="64"/>
      <c r="I725" s="100"/>
      <c r="J725" s="102"/>
      <c r="K725" s="41"/>
      <c r="L725" s="574"/>
      <c r="M725" s="695"/>
      <c r="N725" s="663"/>
      <c r="O725" s="663"/>
    </row>
    <row r="726" spans="1:15" s="21" customFormat="1" ht="17.25" customHeight="1">
      <c r="A726" s="13"/>
      <c r="B726" s="371"/>
      <c r="C726" s="371"/>
      <c r="D726" s="70"/>
      <c r="E726" s="15"/>
      <c r="F726" s="27" t="s">
        <v>1842</v>
      </c>
      <c r="G726" s="28"/>
      <c r="H726" s="29"/>
      <c r="I726" s="30"/>
      <c r="J726" s="31">
        <f>SUM(J711:J725)</f>
        <v>1200736</v>
      </c>
      <c r="K726" s="31">
        <f>SUM(K711:K725)</f>
        <v>1230269</v>
      </c>
      <c r="L726" s="31">
        <f>SUM(L711:L725)</f>
        <v>1230269</v>
      </c>
      <c r="M726" s="632">
        <f t="shared" si="11"/>
        <v>100</v>
      </c>
      <c r="N726" s="663"/>
      <c r="O726" s="663"/>
    </row>
    <row r="727" spans="1:15" s="21" customFormat="1" ht="5.25" customHeight="1">
      <c r="A727" s="13"/>
      <c r="B727" s="371"/>
      <c r="C727" s="371"/>
      <c r="D727" s="70"/>
      <c r="E727" s="15"/>
      <c r="F727" s="62"/>
      <c r="G727" s="63"/>
      <c r="H727" s="64"/>
      <c r="I727" s="65"/>
      <c r="J727" s="41"/>
      <c r="K727" s="41"/>
      <c r="L727" s="41"/>
      <c r="M727" s="695"/>
      <c r="N727" s="663"/>
      <c r="O727" s="663"/>
    </row>
    <row r="728" spans="1:15" s="21" customFormat="1" ht="15" customHeight="1">
      <c r="A728" s="13">
        <v>4</v>
      </c>
      <c r="B728" s="371"/>
      <c r="C728" s="371">
        <v>1</v>
      </c>
      <c r="D728" s="70"/>
      <c r="E728" s="15"/>
      <c r="F728" s="22" t="s">
        <v>1792</v>
      </c>
      <c r="G728" s="23"/>
      <c r="H728" s="97"/>
      <c r="I728" s="19"/>
      <c r="J728" s="297">
        <v>345500</v>
      </c>
      <c r="K728" s="298">
        <v>345500</v>
      </c>
      <c r="L728" s="575">
        <v>347049</v>
      </c>
      <c r="M728" s="695">
        <f t="shared" si="11"/>
        <v>100.44833574529667</v>
      </c>
      <c r="N728" s="668"/>
      <c r="O728" s="668"/>
    </row>
    <row r="729" spans="1:15" s="21" customFormat="1" ht="11.25" customHeight="1">
      <c r="A729" s="13"/>
      <c r="B729" s="371"/>
      <c r="C729" s="371"/>
      <c r="D729" s="70"/>
      <c r="E729" s="15"/>
      <c r="F729" s="22"/>
      <c r="G729" s="23"/>
      <c r="H729" s="97"/>
      <c r="I729" s="19"/>
      <c r="J729" s="102"/>
      <c r="K729" s="26"/>
      <c r="L729" s="26"/>
      <c r="M729" s="695"/>
      <c r="N729" s="663"/>
      <c r="O729" s="663"/>
    </row>
    <row r="730" spans="1:15" s="21" customFormat="1" ht="15" customHeight="1">
      <c r="A730" s="13"/>
      <c r="B730" s="371"/>
      <c r="C730" s="371"/>
      <c r="D730" s="70"/>
      <c r="E730" s="15"/>
      <c r="F730" s="27" t="s">
        <v>1842</v>
      </c>
      <c r="G730" s="28"/>
      <c r="H730" s="29"/>
      <c r="I730" s="30"/>
      <c r="J730" s="31">
        <f>SUM(J728:J729)</f>
        <v>345500</v>
      </c>
      <c r="K730" s="31">
        <f>SUM(K728:K729)</f>
        <v>345500</v>
      </c>
      <c r="L730" s="31">
        <f>SUM(L728:L729)</f>
        <v>347049</v>
      </c>
      <c r="M730" s="632">
        <f t="shared" si="11"/>
        <v>100.44833574529667</v>
      </c>
      <c r="N730" s="663"/>
      <c r="O730" s="663"/>
    </row>
    <row r="731" spans="1:15" s="21" customFormat="1" ht="3" customHeight="1">
      <c r="A731" s="13"/>
      <c r="B731" s="371"/>
      <c r="C731" s="371"/>
      <c r="D731" s="70"/>
      <c r="E731" s="15"/>
      <c r="F731" s="62"/>
      <c r="G731" s="63"/>
      <c r="H731" s="64"/>
      <c r="I731" s="65"/>
      <c r="J731" s="41"/>
      <c r="K731" s="41"/>
      <c r="L731" s="41"/>
      <c r="M731" s="695"/>
      <c r="N731" s="663"/>
      <c r="O731" s="663"/>
    </row>
    <row r="732" spans="1:15" s="21" customFormat="1" ht="15" customHeight="1">
      <c r="A732" s="13">
        <v>5</v>
      </c>
      <c r="B732" s="371"/>
      <c r="C732" s="371">
        <v>1</v>
      </c>
      <c r="D732" s="70"/>
      <c r="E732" s="15"/>
      <c r="F732" s="880" t="s">
        <v>830</v>
      </c>
      <c r="G732" s="870"/>
      <c r="H732" s="870"/>
      <c r="I732" s="324"/>
      <c r="J732" s="297">
        <v>500</v>
      </c>
      <c r="K732" s="297">
        <v>500</v>
      </c>
      <c r="L732" s="297">
        <v>935</v>
      </c>
      <c r="M732" s="695">
        <f t="shared" si="11"/>
        <v>187</v>
      </c>
      <c r="N732" s="668"/>
      <c r="O732" s="668"/>
    </row>
    <row r="733" spans="1:15" s="21" customFormat="1" ht="7.5" customHeight="1">
      <c r="A733" s="13"/>
      <c r="B733" s="371"/>
      <c r="C733" s="371"/>
      <c r="D733" s="70"/>
      <c r="E733" s="15"/>
      <c r="F733" s="62"/>
      <c r="G733" s="63"/>
      <c r="H733" s="64"/>
      <c r="I733" s="65"/>
      <c r="J733" s="41"/>
      <c r="K733" s="41"/>
      <c r="L733" s="41"/>
      <c r="M733" s="695"/>
      <c r="N733" s="663"/>
      <c r="O733" s="663"/>
    </row>
    <row r="734" spans="1:15" s="21" customFormat="1" ht="17.25" customHeight="1">
      <c r="A734" s="13"/>
      <c r="B734" s="371"/>
      <c r="C734" s="371"/>
      <c r="D734" s="70"/>
      <c r="E734" s="331"/>
      <c r="F734" s="542" t="s">
        <v>1842</v>
      </c>
      <c r="G734" s="28"/>
      <c r="H734" s="29"/>
      <c r="I734" s="30"/>
      <c r="J734" s="31">
        <f>SUM(J732:J733)</f>
        <v>500</v>
      </c>
      <c r="K734" s="31">
        <f>SUM(K732:K733)</f>
        <v>500</v>
      </c>
      <c r="L734" s="31">
        <f>SUM(L732:L733)</f>
        <v>935</v>
      </c>
      <c r="M734" s="632">
        <f t="shared" si="11"/>
        <v>187</v>
      </c>
      <c r="N734" s="663"/>
      <c r="O734" s="663"/>
    </row>
    <row r="735" spans="1:15" s="21" customFormat="1" ht="6.75" customHeight="1" thickBot="1">
      <c r="A735" s="13"/>
      <c r="B735" s="371"/>
      <c r="C735" s="371"/>
      <c r="D735" s="70"/>
      <c r="E735" s="15"/>
      <c r="F735" s="22"/>
      <c r="G735" s="23"/>
      <c r="H735" s="97"/>
      <c r="I735" s="19"/>
      <c r="J735" s="98"/>
      <c r="K735" s="26"/>
      <c r="L735" s="26"/>
      <c r="M735" s="695"/>
      <c r="N735" s="663"/>
      <c r="O735" s="663"/>
    </row>
    <row r="736" spans="1:15" s="21" customFormat="1" ht="17.25" customHeight="1" thickBot="1">
      <c r="A736" s="66"/>
      <c r="B736" s="376"/>
      <c r="C736" s="376"/>
      <c r="D736" s="67"/>
      <c r="E736" s="91"/>
      <c r="F736" s="92" t="s">
        <v>1775</v>
      </c>
      <c r="G736" s="68"/>
      <c r="H736" s="93"/>
      <c r="I736" s="94"/>
      <c r="J736" s="69">
        <f>SUM(J701:J734)/2</f>
        <v>2487196</v>
      </c>
      <c r="K736" s="69">
        <f>SUM(K701:K734)/2</f>
        <v>2638247</v>
      </c>
      <c r="L736" s="69">
        <f>SUM(L701:L734)/2</f>
        <v>2588594</v>
      </c>
      <c r="M736" s="634">
        <f t="shared" si="11"/>
        <v>98.11795483895177</v>
      </c>
      <c r="N736" s="672"/>
      <c r="O736" s="672"/>
    </row>
    <row r="737" spans="1:15" s="21" customFormat="1" ht="1.5" customHeight="1" hidden="1">
      <c r="A737" s="13"/>
      <c r="B737" s="371"/>
      <c r="C737" s="371"/>
      <c r="D737" s="70"/>
      <c r="E737" s="103"/>
      <c r="F737" s="42"/>
      <c r="G737" s="17"/>
      <c r="H737" s="104"/>
      <c r="I737" s="105"/>
      <c r="J737" s="106"/>
      <c r="K737" s="107"/>
      <c r="L737" s="107"/>
      <c r="M737" s="695"/>
      <c r="N737" s="663"/>
      <c r="O737" s="663"/>
    </row>
    <row r="738" spans="1:15" s="21" customFormat="1" ht="18.75" customHeight="1">
      <c r="A738" s="13"/>
      <c r="B738" s="371"/>
      <c r="C738" s="371"/>
      <c r="D738" s="70"/>
      <c r="E738" s="15"/>
      <c r="F738" s="312" t="s">
        <v>669</v>
      </c>
      <c r="G738" s="49"/>
      <c r="H738" s="50"/>
      <c r="I738" s="71"/>
      <c r="J738" s="20"/>
      <c r="K738" s="33"/>
      <c r="L738" s="33"/>
      <c r="M738" s="695"/>
      <c r="N738" s="663"/>
      <c r="O738" s="663"/>
    </row>
    <row r="739" spans="1:15" s="21" customFormat="1" ht="3" customHeight="1" hidden="1">
      <c r="A739" s="13"/>
      <c r="B739" s="371"/>
      <c r="C739" s="371"/>
      <c r="D739" s="70"/>
      <c r="E739" s="15"/>
      <c r="F739" s="16"/>
      <c r="G739" s="17"/>
      <c r="H739" s="18"/>
      <c r="I739" s="19"/>
      <c r="J739" s="20"/>
      <c r="K739" s="33"/>
      <c r="L739" s="33"/>
      <c r="M739" s="695" t="e">
        <f t="shared" si="11"/>
        <v>#DIV/0!</v>
      </c>
      <c r="N739" s="663"/>
      <c r="O739" s="663"/>
    </row>
    <row r="740" spans="1:15" s="21" customFormat="1" ht="15.75" customHeight="1">
      <c r="A740" s="13">
        <v>1</v>
      </c>
      <c r="B740" s="371"/>
      <c r="C740" s="371">
        <v>1</v>
      </c>
      <c r="D740" s="70"/>
      <c r="E740" s="15"/>
      <c r="F740" s="22" t="s">
        <v>718</v>
      </c>
      <c r="G740" s="23"/>
      <c r="H740" s="18"/>
      <c r="I740" s="19"/>
      <c r="J740" s="20"/>
      <c r="K740" s="33"/>
      <c r="L740" s="33"/>
      <c r="M740" s="695"/>
      <c r="N740" s="663"/>
      <c r="O740" s="663"/>
    </row>
    <row r="741" spans="1:15" s="21" customFormat="1" ht="12.75" customHeight="1">
      <c r="A741" s="13"/>
      <c r="B741" s="371"/>
      <c r="C741" s="371"/>
      <c r="D741" s="70"/>
      <c r="E741" s="15">
        <v>1</v>
      </c>
      <c r="F741" s="57"/>
      <c r="G741" s="23"/>
      <c r="H741" s="18"/>
      <c r="I741" s="24" t="s">
        <v>823</v>
      </c>
      <c r="J741" s="20">
        <v>46642</v>
      </c>
      <c r="K741" s="33">
        <v>63781</v>
      </c>
      <c r="L741" s="33">
        <v>63781</v>
      </c>
      <c r="M741" s="695">
        <f t="shared" si="11"/>
        <v>100</v>
      </c>
      <c r="N741" s="668"/>
      <c r="O741" s="668"/>
    </row>
    <row r="742" spans="1:15" s="21" customFormat="1" ht="27.75" customHeight="1">
      <c r="A742" s="13"/>
      <c r="B742" s="371"/>
      <c r="C742" s="371"/>
      <c r="D742" s="70"/>
      <c r="E742" s="15">
        <v>2</v>
      </c>
      <c r="F742" s="57"/>
      <c r="G742" s="23"/>
      <c r="H742" s="18"/>
      <c r="I742" s="24" t="s">
        <v>824</v>
      </c>
      <c r="J742" s="20">
        <v>15403</v>
      </c>
      <c r="K742" s="33">
        <v>16406</v>
      </c>
      <c r="L742" s="33">
        <v>16406</v>
      </c>
      <c r="M742" s="695">
        <f t="shared" si="11"/>
        <v>100</v>
      </c>
      <c r="N742" s="668"/>
      <c r="O742" s="668"/>
    </row>
    <row r="743" spans="1:15" s="21" customFormat="1" ht="15.75" customHeight="1">
      <c r="A743" s="13"/>
      <c r="B743" s="371"/>
      <c r="C743" s="371"/>
      <c r="D743" s="70"/>
      <c r="E743" s="15">
        <v>3</v>
      </c>
      <c r="F743" s="57"/>
      <c r="G743" s="23"/>
      <c r="H743" s="18"/>
      <c r="I743" s="24" t="s">
        <v>825</v>
      </c>
      <c r="J743" s="20">
        <v>4822</v>
      </c>
      <c r="K743" s="33">
        <v>4822</v>
      </c>
      <c r="L743" s="33">
        <v>4822</v>
      </c>
      <c r="M743" s="695">
        <f t="shared" si="11"/>
        <v>100</v>
      </c>
      <c r="N743" s="668"/>
      <c r="O743" s="668"/>
    </row>
    <row r="744" spans="1:15" s="21" customFormat="1" ht="17.25" customHeight="1">
      <c r="A744" s="13"/>
      <c r="B744" s="371"/>
      <c r="C744" s="371"/>
      <c r="D744" s="70"/>
      <c r="E744" s="15">
        <v>4</v>
      </c>
      <c r="F744" s="57"/>
      <c r="G744" s="23"/>
      <c r="H744" s="18"/>
      <c r="I744" s="24" t="s">
        <v>829</v>
      </c>
      <c r="J744" s="20">
        <v>9383</v>
      </c>
      <c r="K744" s="33">
        <v>9383</v>
      </c>
      <c r="L744" s="33">
        <v>9383</v>
      </c>
      <c r="M744" s="695">
        <f t="shared" si="11"/>
        <v>100</v>
      </c>
      <c r="N744" s="668"/>
      <c r="O744" s="668"/>
    </row>
    <row r="745" spans="1:15" s="21" customFormat="1" ht="17.25" customHeight="1">
      <c r="A745" s="13"/>
      <c r="B745" s="371"/>
      <c r="C745" s="371"/>
      <c r="D745" s="70"/>
      <c r="E745" s="15">
        <v>5</v>
      </c>
      <c r="F745" s="57"/>
      <c r="G745" s="23"/>
      <c r="H745" s="18"/>
      <c r="I745" s="24" t="s">
        <v>1793</v>
      </c>
      <c r="J745" s="20">
        <v>362976</v>
      </c>
      <c r="K745" s="33">
        <v>362976</v>
      </c>
      <c r="L745" s="33">
        <v>362976</v>
      </c>
      <c r="M745" s="695">
        <f t="shared" si="11"/>
        <v>100</v>
      </c>
      <c r="N745" s="668"/>
      <c r="O745" s="668"/>
    </row>
    <row r="746" spans="1:15" s="21" customFormat="1" ht="15.75" customHeight="1">
      <c r="A746" s="13"/>
      <c r="B746" s="371"/>
      <c r="C746" s="371"/>
      <c r="D746" s="70"/>
      <c r="E746" s="15">
        <v>6</v>
      </c>
      <c r="F746" s="57"/>
      <c r="G746" s="23"/>
      <c r="H746" s="18"/>
      <c r="I746" s="24" t="s">
        <v>1794</v>
      </c>
      <c r="J746" s="20">
        <v>2265775</v>
      </c>
      <c r="K746" s="33">
        <v>2265775</v>
      </c>
      <c r="L746" s="33">
        <v>2265775</v>
      </c>
      <c r="M746" s="695">
        <f t="shared" si="11"/>
        <v>100</v>
      </c>
      <c r="N746" s="668"/>
      <c r="O746" s="668"/>
    </row>
    <row r="747" spans="1:15" s="21" customFormat="1" ht="28.5" customHeight="1">
      <c r="A747" s="13"/>
      <c r="B747" s="371"/>
      <c r="C747" s="371"/>
      <c r="D747" s="70"/>
      <c r="E747" s="15">
        <v>7</v>
      </c>
      <c r="F747" s="57"/>
      <c r="G747" s="23"/>
      <c r="H747" s="18"/>
      <c r="I747" s="24" t="s">
        <v>1703</v>
      </c>
      <c r="J747" s="20">
        <v>138528</v>
      </c>
      <c r="K747" s="33">
        <v>132960</v>
      </c>
      <c r="L747" s="33">
        <v>132960</v>
      </c>
      <c r="M747" s="695">
        <f t="shared" si="11"/>
        <v>100</v>
      </c>
      <c r="N747" s="668"/>
      <c r="O747" s="668"/>
    </row>
    <row r="748" spans="1:15" s="21" customFormat="1" ht="15.75" customHeight="1">
      <c r="A748" s="13"/>
      <c r="B748" s="371"/>
      <c r="C748" s="371"/>
      <c r="D748" s="70"/>
      <c r="E748" s="15">
        <v>8</v>
      </c>
      <c r="F748" s="57"/>
      <c r="G748" s="23"/>
      <c r="I748" s="24" t="s">
        <v>1795</v>
      </c>
      <c r="J748" s="20">
        <v>50051</v>
      </c>
      <c r="K748" s="33">
        <v>52571</v>
      </c>
      <c r="L748" s="33">
        <v>52571</v>
      </c>
      <c r="M748" s="695">
        <f t="shared" si="11"/>
        <v>100</v>
      </c>
      <c r="N748" s="668"/>
      <c r="O748" s="668"/>
    </row>
    <row r="749" spans="1:15" s="21" customFormat="1" ht="15.75" customHeight="1">
      <c r="A749" s="13"/>
      <c r="B749" s="371"/>
      <c r="C749" s="371"/>
      <c r="D749" s="70"/>
      <c r="E749" s="15">
        <v>9</v>
      </c>
      <c r="F749" s="57"/>
      <c r="G749" s="23"/>
      <c r="I749" s="77" t="s">
        <v>1707</v>
      </c>
      <c r="J749" s="20">
        <v>370022</v>
      </c>
      <c r="K749" s="33">
        <v>370022</v>
      </c>
      <c r="L749" s="33">
        <v>370022</v>
      </c>
      <c r="M749" s="695">
        <f t="shared" si="11"/>
        <v>100</v>
      </c>
      <c r="N749" s="668"/>
      <c r="O749" s="668"/>
    </row>
    <row r="750" spans="1:15" s="21" customFormat="1" ht="27" customHeight="1">
      <c r="A750" s="13"/>
      <c r="B750" s="371"/>
      <c r="C750" s="371"/>
      <c r="D750" s="70"/>
      <c r="E750" s="15">
        <v>10</v>
      </c>
      <c r="F750" s="57"/>
      <c r="G750" s="23"/>
      <c r="I750" s="24" t="s">
        <v>1708</v>
      </c>
      <c r="J750" s="20">
        <v>95136</v>
      </c>
      <c r="K750" s="33">
        <v>95135</v>
      </c>
      <c r="L750" s="33">
        <v>95135</v>
      </c>
      <c r="M750" s="695">
        <f t="shared" si="11"/>
        <v>100</v>
      </c>
      <c r="N750" s="668"/>
      <c r="O750" s="668"/>
    </row>
    <row r="751" spans="1:15" s="21" customFormat="1" ht="45">
      <c r="A751" s="13"/>
      <c r="B751" s="371"/>
      <c r="C751" s="371"/>
      <c r="D751" s="70"/>
      <c r="E751" s="15">
        <v>11</v>
      </c>
      <c r="F751" s="57"/>
      <c r="G751" s="23"/>
      <c r="I751" s="24" t="s">
        <v>833</v>
      </c>
      <c r="J751" s="20">
        <v>62025</v>
      </c>
      <c r="K751" s="33">
        <v>62025</v>
      </c>
      <c r="L751" s="33">
        <v>62025</v>
      </c>
      <c r="M751" s="695">
        <f t="shared" si="11"/>
        <v>100</v>
      </c>
      <c r="N751" s="668"/>
      <c r="O751" s="668"/>
    </row>
    <row r="752" spans="1:15" s="21" customFormat="1" ht="30">
      <c r="A752" s="13"/>
      <c r="B752" s="371"/>
      <c r="C752" s="371"/>
      <c r="D752" s="70"/>
      <c r="E752" s="15">
        <v>12</v>
      </c>
      <c r="F752" s="57"/>
      <c r="G752" s="23"/>
      <c r="I752" s="24" t="s">
        <v>1709</v>
      </c>
      <c r="J752" s="20">
        <v>144655</v>
      </c>
      <c r="K752" s="33">
        <v>144710</v>
      </c>
      <c r="L752" s="33">
        <v>144710</v>
      </c>
      <c r="M752" s="695">
        <f t="shared" si="11"/>
        <v>100</v>
      </c>
      <c r="N752" s="668"/>
      <c r="O752" s="668"/>
    </row>
    <row r="753" spans="1:15" s="21" customFormat="1" ht="14.25" customHeight="1">
      <c r="A753" s="13"/>
      <c r="B753" s="371"/>
      <c r="C753" s="371"/>
      <c r="D753" s="70"/>
      <c r="E753" s="15">
        <v>13</v>
      </c>
      <c r="F753" s="57"/>
      <c r="G753" s="23"/>
      <c r="I753" s="24" t="s">
        <v>1592</v>
      </c>
      <c r="J753" s="20">
        <v>57941</v>
      </c>
      <c r="K753" s="33">
        <v>57941</v>
      </c>
      <c r="L753" s="33">
        <v>57941</v>
      </c>
      <c r="M753" s="695">
        <f t="shared" si="11"/>
        <v>100</v>
      </c>
      <c r="N753" s="668"/>
      <c r="O753" s="668"/>
    </row>
    <row r="754" spans="1:15" s="21" customFormat="1" ht="3.75" customHeight="1">
      <c r="A754" s="13"/>
      <c r="B754" s="371"/>
      <c r="C754" s="371"/>
      <c r="D754" s="70"/>
      <c r="E754" s="15"/>
      <c r="F754" s="16"/>
      <c r="G754" s="17"/>
      <c r="H754" s="18"/>
      <c r="I754" s="19"/>
      <c r="J754" s="20"/>
      <c r="K754" s="33"/>
      <c r="L754" s="33"/>
      <c r="M754" s="695"/>
      <c r="N754" s="663"/>
      <c r="O754" s="663"/>
    </row>
    <row r="755" spans="1:15" s="21" customFormat="1" ht="17.25" customHeight="1">
      <c r="A755" s="13"/>
      <c r="B755" s="371"/>
      <c r="C755" s="371"/>
      <c r="D755" s="70"/>
      <c r="E755" s="15"/>
      <c r="F755" s="27" t="s">
        <v>1842</v>
      </c>
      <c r="G755" s="28"/>
      <c r="H755" s="29"/>
      <c r="I755" s="30"/>
      <c r="J755" s="31">
        <f>SUM(J741:J754)</f>
        <v>3623359</v>
      </c>
      <c r="K755" s="31">
        <f>SUM(K741:K754)</f>
        <v>3638507</v>
      </c>
      <c r="L755" s="31">
        <f>SUM(L741:L754)</f>
        <v>3638507</v>
      </c>
      <c r="M755" s="632">
        <f t="shared" si="11"/>
        <v>100</v>
      </c>
      <c r="N755" s="663"/>
      <c r="O755" s="663"/>
    </row>
    <row r="756" spans="1:15" s="21" customFormat="1" ht="2.25" customHeight="1">
      <c r="A756" s="13"/>
      <c r="B756" s="371"/>
      <c r="C756" s="371"/>
      <c r="D756" s="70"/>
      <c r="E756" s="15"/>
      <c r="F756" s="62"/>
      <c r="G756" s="63"/>
      <c r="H756" s="64"/>
      <c r="I756" s="65"/>
      <c r="J756" s="41"/>
      <c r="K756" s="41"/>
      <c r="L756" s="41"/>
      <c r="M756" s="695"/>
      <c r="N756" s="663"/>
      <c r="O756" s="663"/>
    </row>
    <row r="757" spans="1:15" s="21" customFormat="1" ht="17.25" customHeight="1">
      <c r="A757" s="13">
        <v>2</v>
      </c>
      <c r="B757" s="371"/>
      <c r="C757" s="371">
        <v>1</v>
      </c>
      <c r="D757" s="70"/>
      <c r="E757" s="15"/>
      <c r="F757" s="99" t="s">
        <v>1741</v>
      </c>
      <c r="G757" s="63"/>
      <c r="H757" s="64"/>
      <c r="I757" s="65"/>
      <c r="J757" s="41"/>
      <c r="K757" s="41"/>
      <c r="L757" s="41"/>
      <c r="M757" s="695"/>
      <c r="N757" s="663"/>
      <c r="O757" s="663"/>
    </row>
    <row r="758" spans="1:15" s="21" customFormat="1" ht="27.75" customHeight="1">
      <c r="A758" s="13"/>
      <c r="B758" s="371"/>
      <c r="C758" s="371"/>
      <c r="D758" s="70"/>
      <c r="E758" s="15">
        <v>1</v>
      </c>
      <c r="G758" s="17"/>
      <c r="H758" s="18"/>
      <c r="I758" s="24" t="s">
        <v>670</v>
      </c>
      <c r="J758" s="20">
        <v>12507</v>
      </c>
      <c r="K758" s="20">
        <v>12507</v>
      </c>
      <c r="L758" s="20">
        <v>12507</v>
      </c>
      <c r="M758" s="695">
        <f t="shared" si="11"/>
        <v>100</v>
      </c>
      <c r="N758" s="668"/>
      <c r="O758" s="668"/>
    </row>
    <row r="759" spans="1:15" s="21" customFormat="1" ht="17.25" customHeight="1">
      <c r="A759" s="13"/>
      <c r="B759" s="371"/>
      <c r="C759" s="371"/>
      <c r="D759" s="70"/>
      <c r="E759" s="15">
        <v>2</v>
      </c>
      <c r="G759" s="17"/>
      <c r="H759" s="18"/>
      <c r="I759" s="24" t="s">
        <v>1758</v>
      </c>
      <c r="J759" s="20">
        <v>22440</v>
      </c>
      <c r="K759" s="20">
        <v>22440</v>
      </c>
      <c r="L759" s="20">
        <v>22440</v>
      </c>
      <c r="M759" s="695">
        <f t="shared" si="11"/>
        <v>100</v>
      </c>
      <c r="N759" s="668"/>
      <c r="O759" s="668"/>
    </row>
    <row r="760" spans="1:15" s="21" customFormat="1" ht="0.75" customHeight="1">
      <c r="A760" s="13"/>
      <c r="B760" s="371"/>
      <c r="C760" s="371"/>
      <c r="D760" s="70"/>
      <c r="E760" s="15"/>
      <c r="F760" s="62"/>
      <c r="G760" s="63"/>
      <c r="H760" s="64"/>
      <c r="I760" s="65"/>
      <c r="J760" s="41"/>
      <c r="K760" s="41"/>
      <c r="L760" s="41"/>
      <c r="M760" s="695"/>
      <c r="N760" s="663"/>
      <c r="O760" s="663"/>
    </row>
    <row r="761" spans="1:15" s="21" customFormat="1" ht="14.25" customHeight="1">
      <c r="A761" s="13"/>
      <c r="B761" s="371"/>
      <c r="C761" s="371"/>
      <c r="D761" s="70"/>
      <c r="E761" s="15"/>
      <c r="F761" s="27" t="s">
        <v>1842</v>
      </c>
      <c r="G761" s="28"/>
      <c r="H761" s="29"/>
      <c r="I761" s="30"/>
      <c r="J761" s="31">
        <f>SUM(J758:J760)</f>
        <v>34947</v>
      </c>
      <c r="K761" s="31">
        <f>SUM(K758:K760)</f>
        <v>34947</v>
      </c>
      <c r="L761" s="31">
        <f>SUM(L758:L760)</f>
        <v>34947</v>
      </c>
      <c r="M761" s="632">
        <f t="shared" si="11"/>
        <v>100</v>
      </c>
      <c r="N761" s="663"/>
      <c r="O761" s="663"/>
    </row>
    <row r="762" spans="1:15" s="21" customFormat="1" ht="3.75" customHeight="1">
      <c r="A762" s="13"/>
      <c r="B762" s="371"/>
      <c r="C762" s="371"/>
      <c r="D762" s="70"/>
      <c r="E762" s="15"/>
      <c r="F762" s="42"/>
      <c r="G762" s="17"/>
      <c r="H762" s="18"/>
      <c r="I762" s="34"/>
      <c r="J762" s="35"/>
      <c r="K762" s="36"/>
      <c r="L762" s="36"/>
      <c r="M762" s="695"/>
      <c r="N762" s="663"/>
      <c r="O762" s="663"/>
    </row>
    <row r="763" spans="1:15" s="21" customFormat="1" ht="20.25" customHeight="1">
      <c r="A763" s="13">
        <v>3</v>
      </c>
      <c r="B763" s="371"/>
      <c r="C763" s="371">
        <v>1</v>
      </c>
      <c r="D763" s="70"/>
      <c r="E763" s="15"/>
      <c r="F763" s="57" t="s">
        <v>2030</v>
      </c>
      <c r="G763" s="17"/>
      <c r="H763" s="18"/>
      <c r="I763" s="34"/>
      <c r="J763" s="35"/>
      <c r="K763" s="36"/>
      <c r="L763" s="36"/>
      <c r="M763" s="695"/>
      <c r="N763" s="663"/>
      <c r="O763" s="663"/>
    </row>
    <row r="764" spans="1:15" s="21" customFormat="1" ht="27.75" customHeight="1">
      <c r="A764" s="13"/>
      <c r="B764" s="371"/>
      <c r="C764" s="371"/>
      <c r="D764" s="70"/>
      <c r="E764" s="15">
        <v>1</v>
      </c>
      <c r="F764" s="57"/>
      <c r="G764" s="17"/>
      <c r="H764" s="18"/>
      <c r="I764" s="24" t="s">
        <v>1765</v>
      </c>
      <c r="J764" s="20">
        <v>17905</v>
      </c>
      <c r="K764" s="20">
        <v>17162</v>
      </c>
      <c r="L764" s="20">
        <v>17162</v>
      </c>
      <c r="M764" s="695">
        <f t="shared" si="11"/>
        <v>100</v>
      </c>
      <c r="N764" s="668"/>
      <c r="O764" s="668"/>
    </row>
    <row r="765" spans="1:15" s="21" customFormat="1" ht="19.5" customHeight="1">
      <c r="A765" s="13"/>
      <c r="B765" s="371"/>
      <c r="C765" s="371"/>
      <c r="D765" s="70"/>
      <c r="E765" s="15">
        <v>2</v>
      </c>
      <c r="F765" s="57"/>
      <c r="G765" s="17"/>
      <c r="H765" s="18"/>
      <c r="I765" s="24" t="s">
        <v>671</v>
      </c>
      <c r="J765" s="20">
        <v>1457</v>
      </c>
      <c r="K765" s="20">
        <v>1457</v>
      </c>
      <c r="L765" s="20">
        <v>1457</v>
      </c>
      <c r="M765" s="695">
        <f aca="true" t="shared" si="12" ref="M765:M823">L765/K765*100</f>
        <v>100</v>
      </c>
      <c r="N765" s="668"/>
      <c r="O765" s="668"/>
    </row>
    <row r="766" spans="1:15" s="21" customFormat="1" ht="3" customHeight="1">
      <c r="A766" s="13"/>
      <c r="B766" s="371"/>
      <c r="C766" s="371"/>
      <c r="D766" s="70"/>
      <c r="E766" s="15"/>
      <c r="F766" s="42"/>
      <c r="G766" s="17"/>
      <c r="H766" s="18"/>
      <c r="I766" s="34"/>
      <c r="J766" s="35"/>
      <c r="K766" s="36"/>
      <c r="L766" s="36"/>
      <c r="M766" s="695"/>
      <c r="N766" s="663"/>
      <c r="O766" s="663"/>
    </row>
    <row r="767" spans="1:15" s="21" customFormat="1" ht="19.5" customHeight="1">
      <c r="A767" s="13"/>
      <c r="B767" s="371"/>
      <c r="C767" s="371"/>
      <c r="D767" s="70"/>
      <c r="E767" s="15"/>
      <c r="F767" s="27" t="s">
        <v>1842</v>
      </c>
      <c r="G767" s="28"/>
      <c r="H767" s="29"/>
      <c r="I767" s="30"/>
      <c r="J767" s="31">
        <f>SUM(J764:J766)</f>
        <v>19362</v>
      </c>
      <c r="K767" s="31">
        <f>SUM(K764:K766)</f>
        <v>18619</v>
      </c>
      <c r="L767" s="31">
        <f>SUM(L764:L766)</f>
        <v>18619</v>
      </c>
      <c r="M767" s="632">
        <f t="shared" si="12"/>
        <v>100</v>
      </c>
      <c r="N767" s="663"/>
      <c r="O767" s="663"/>
    </row>
    <row r="768" spans="1:15" s="21" customFormat="1" ht="6" customHeight="1">
      <c r="A768" s="13"/>
      <c r="B768" s="371"/>
      <c r="C768" s="371"/>
      <c r="D768" s="70"/>
      <c r="E768" s="15"/>
      <c r="F768" s="42"/>
      <c r="G768" s="17"/>
      <c r="H768" s="18"/>
      <c r="I768" s="34"/>
      <c r="J768" s="35"/>
      <c r="K768" s="36"/>
      <c r="L768" s="36"/>
      <c r="M768" s="695"/>
      <c r="N768" s="663"/>
      <c r="O768" s="663"/>
    </row>
    <row r="769" spans="1:15" s="21" customFormat="1" ht="15.75" customHeight="1">
      <c r="A769" s="13">
        <v>4</v>
      </c>
      <c r="B769" s="371"/>
      <c r="C769" s="371">
        <v>1</v>
      </c>
      <c r="D769" s="70"/>
      <c r="E769" s="15"/>
      <c r="F769" s="57" t="s">
        <v>1710</v>
      </c>
      <c r="G769" s="17"/>
      <c r="H769" s="18"/>
      <c r="I769" s="34"/>
      <c r="J769" s="35"/>
      <c r="K769" s="36"/>
      <c r="L769" s="36"/>
      <c r="M769" s="695"/>
      <c r="N769" s="668"/>
      <c r="O769" s="668"/>
    </row>
    <row r="770" spans="1:15" s="21" customFormat="1" ht="20.25" customHeight="1">
      <c r="A770" s="13"/>
      <c r="B770" s="371"/>
      <c r="C770" s="371"/>
      <c r="D770" s="70"/>
      <c r="E770" s="15">
        <v>1</v>
      </c>
      <c r="F770" s="57"/>
      <c r="G770" s="17"/>
      <c r="H770" s="18"/>
      <c r="I770" s="24" t="s">
        <v>834</v>
      </c>
      <c r="J770" s="20">
        <v>308321</v>
      </c>
      <c r="K770" s="20">
        <v>377773</v>
      </c>
      <c r="L770" s="20">
        <v>364729</v>
      </c>
      <c r="M770" s="695">
        <f t="shared" si="12"/>
        <v>96.54713280197367</v>
      </c>
      <c r="N770" s="668"/>
      <c r="O770" s="668"/>
    </row>
    <row r="771" spans="1:15" s="21" customFormat="1" ht="30" customHeight="1">
      <c r="A771" s="13"/>
      <c r="B771" s="371"/>
      <c r="C771" s="371"/>
      <c r="D771" s="70"/>
      <c r="E771" s="15">
        <v>2</v>
      </c>
      <c r="F771" s="57"/>
      <c r="G771" s="17"/>
      <c r="H771" s="18"/>
      <c r="I771" s="24" t="s">
        <v>1943</v>
      </c>
      <c r="J771" s="20"/>
      <c r="K771" s="20">
        <v>87160</v>
      </c>
      <c r="L771" s="20">
        <v>87160</v>
      </c>
      <c r="M771" s="695">
        <f t="shared" si="12"/>
        <v>100</v>
      </c>
      <c r="N771" s="668"/>
      <c r="O771" s="668"/>
    </row>
    <row r="772" spans="1:15" s="21" customFormat="1" ht="14.25" customHeight="1">
      <c r="A772" s="13"/>
      <c r="B772" s="371"/>
      <c r="C772" s="371"/>
      <c r="D772" s="70"/>
      <c r="E772" s="15"/>
      <c r="F772" s="27" t="s">
        <v>1842</v>
      </c>
      <c r="G772" s="28"/>
      <c r="H772" s="29"/>
      <c r="I772" s="30"/>
      <c r="J772" s="31">
        <f>SUM(J768:J771)</f>
        <v>308321</v>
      </c>
      <c r="K772" s="31">
        <f>SUM(K768:K771)</f>
        <v>464933</v>
      </c>
      <c r="L772" s="31">
        <f>SUM(L768:L771)</f>
        <v>451889</v>
      </c>
      <c r="M772" s="632">
        <f t="shared" si="12"/>
        <v>97.19443446690168</v>
      </c>
      <c r="N772" s="663"/>
      <c r="O772" s="663"/>
    </row>
    <row r="773" spans="1:15" s="21" customFormat="1" ht="2.25" customHeight="1">
      <c r="A773" s="13"/>
      <c r="B773" s="371"/>
      <c r="C773" s="371"/>
      <c r="D773" s="70"/>
      <c r="E773" s="15"/>
      <c r="F773" s="62"/>
      <c r="G773" s="63"/>
      <c r="H773" s="64"/>
      <c r="I773" s="65"/>
      <c r="J773" s="41"/>
      <c r="K773" s="41"/>
      <c r="L773" s="41"/>
      <c r="M773" s="695"/>
      <c r="N773" s="663"/>
      <c r="O773" s="663"/>
    </row>
    <row r="774" spans="1:15" s="21" customFormat="1" ht="19.5" customHeight="1">
      <c r="A774" s="13">
        <v>5</v>
      </c>
      <c r="B774" s="371"/>
      <c r="C774" s="371">
        <v>1</v>
      </c>
      <c r="D774" s="70"/>
      <c r="E774" s="15"/>
      <c r="F774" s="57" t="s">
        <v>1892</v>
      </c>
      <c r="G774" s="17"/>
      <c r="H774" s="18"/>
      <c r="I774" s="34"/>
      <c r="J774" s="35"/>
      <c r="K774" s="36"/>
      <c r="L774" s="36"/>
      <c r="M774" s="695"/>
      <c r="N774" s="663"/>
      <c r="O774" s="663"/>
    </row>
    <row r="775" spans="1:15" s="21" customFormat="1" ht="18.75" customHeight="1">
      <c r="A775" s="13"/>
      <c r="B775" s="371"/>
      <c r="C775" s="371"/>
      <c r="D775" s="70"/>
      <c r="E775" s="15">
        <v>1</v>
      </c>
      <c r="F775" s="57"/>
      <c r="G775" s="17"/>
      <c r="H775" s="18"/>
      <c r="I775" s="24" t="s">
        <v>887</v>
      </c>
      <c r="J775" s="20">
        <v>6000</v>
      </c>
      <c r="K775" s="20">
        <v>6000</v>
      </c>
      <c r="L775" s="20">
        <v>6000</v>
      </c>
      <c r="M775" s="695">
        <f t="shared" si="12"/>
        <v>100</v>
      </c>
      <c r="N775" s="663"/>
      <c r="O775" s="663"/>
    </row>
    <row r="776" spans="1:15" s="21" customFormat="1" ht="19.5" customHeight="1">
      <c r="A776" s="13"/>
      <c r="B776" s="371"/>
      <c r="C776" s="371"/>
      <c r="D776" s="70"/>
      <c r="E776" s="15">
        <v>2</v>
      </c>
      <c r="F776" s="57"/>
      <c r="G776" s="17"/>
      <c r="H776" s="18"/>
      <c r="I776" s="24" t="s">
        <v>888</v>
      </c>
      <c r="J776" s="20">
        <v>3880</v>
      </c>
      <c r="K776" s="20">
        <v>3880</v>
      </c>
      <c r="L776" s="20">
        <v>3725</v>
      </c>
      <c r="M776" s="695">
        <f t="shared" si="12"/>
        <v>96.00515463917526</v>
      </c>
      <c r="N776" s="663"/>
      <c r="O776" s="663"/>
    </row>
    <row r="777" spans="1:15" s="21" customFormat="1" ht="19.5" customHeight="1">
      <c r="A777" s="13"/>
      <c r="B777" s="371"/>
      <c r="C777" s="371"/>
      <c r="D777" s="70"/>
      <c r="E777" s="15">
        <v>3</v>
      </c>
      <c r="F777" s="57"/>
      <c r="G777" s="17"/>
      <c r="H777" s="18"/>
      <c r="I777" s="24" t="s">
        <v>1582</v>
      </c>
      <c r="J777" s="20"/>
      <c r="K777" s="20">
        <v>312</v>
      </c>
      <c r="L777" s="20">
        <v>312</v>
      </c>
      <c r="M777" s="695">
        <f t="shared" si="12"/>
        <v>100</v>
      </c>
      <c r="N777" s="663"/>
      <c r="O777" s="663"/>
    </row>
    <row r="778" spans="1:15" s="21" customFormat="1" ht="18" customHeight="1">
      <c r="A778" s="13"/>
      <c r="B778" s="371"/>
      <c r="C778" s="371"/>
      <c r="D778" s="70"/>
      <c r="E778" s="15"/>
      <c r="F778" s="27" t="s">
        <v>1842</v>
      </c>
      <c r="G778" s="28"/>
      <c r="H778" s="29"/>
      <c r="I778" s="30"/>
      <c r="J778" s="31">
        <f>SUM(J775:J777)</f>
        <v>9880</v>
      </c>
      <c r="K778" s="31">
        <f>SUM(K775:K777)</f>
        <v>10192</v>
      </c>
      <c r="L778" s="31">
        <f>SUM(L775:L777)</f>
        <v>10037</v>
      </c>
      <c r="M778" s="632">
        <f t="shared" si="12"/>
        <v>98.47919937205651</v>
      </c>
      <c r="N778" s="663"/>
      <c r="O778" s="663"/>
    </row>
    <row r="779" spans="1:15" s="21" customFormat="1" ht="4.5" customHeight="1">
      <c r="A779" s="13"/>
      <c r="B779" s="371"/>
      <c r="C779" s="371"/>
      <c r="D779" s="70"/>
      <c r="E779" s="15"/>
      <c r="F779" s="62"/>
      <c r="G779" s="63"/>
      <c r="H779" s="64"/>
      <c r="I779" s="65"/>
      <c r="J779" s="41"/>
      <c r="K779" s="41"/>
      <c r="L779" s="41"/>
      <c r="M779" s="695"/>
      <c r="N779" s="663"/>
      <c r="O779" s="663"/>
    </row>
    <row r="780" spans="1:15" s="21" customFormat="1" ht="21" customHeight="1">
      <c r="A780" s="13">
        <v>6</v>
      </c>
      <c r="B780" s="371"/>
      <c r="C780" s="371">
        <v>1</v>
      </c>
      <c r="D780" s="70"/>
      <c r="E780" s="15"/>
      <c r="F780" s="57" t="s">
        <v>1711</v>
      </c>
      <c r="G780" s="17"/>
      <c r="H780" s="18"/>
      <c r="I780" s="34"/>
      <c r="J780" s="35"/>
      <c r="K780" s="36"/>
      <c r="L780" s="36"/>
      <c r="M780" s="695"/>
      <c r="N780" s="663"/>
      <c r="O780" s="663"/>
    </row>
    <row r="781" spans="1:15" s="21" customFormat="1" ht="32.25" customHeight="1">
      <c r="A781" s="13"/>
      <c r="B781" s="371"/>
      <c r="C781" s="371"/>
      <c r="D781" s="70"/>
      <c r="E781" s="15">
        <v>1</v>
      </c>
      <c r="F781" s="57"/>
      <c r="G781" s="17"/>
      <c r="H781" s="18"/>
      <c r="I781" s="24" t="s">
        <v>1712</v>
      </c>
      <c r="J781" s="20">
        <v>1920</v>
      </c>
      <c r="K781" s="20">
        <v>2080</v>
      </c>
      <c r="L781" s="20">
        <v>2080</v>
      </c>
      <c r="M781" s="695">
        <f t="shared" si="12"/>
        <v>100</v>
      </c>
      <c r="N781" s="668"/>
      <c r="O781" s="668"/>
    </row>
    <row r="782" spans="1:15" s="21" customFormat="1" ht="27.75" customHeight="1">
      <c r="A782" s="13"/>
      <c r="B782" s="371"/>
      <c r="C782" s="371"/>
      <c r="D782" s="70"/>
      <c r="E782" s="15">
        <v>2</v>
      </c>
      <c r="F782" s="57"/>
      <c r="G782" s="17"/>
      <c r="H782" s="18"/>
      <c r="I782" s="24" t="s">
        <v>1507</v>
      </c>
      <c r="J782" s="20"/>
      <c r="K782" s="20">
        <v>80836</v>
      </c>
      <c r="L782" s="20">
        <v>80836</v>
      </c>
      <c r="M782" s="695">
        <f t="shared" si="12"/>
        <v>100</v>
      </c>
      <c r="N782" s="668"/>
      <c r="O782" s="668"/>
    </row>
    <row r="783" spans="1:15" s="21" customFormat="1" ht="21.75" customHeight="1">
      <c r="A783" s="13"/>
      <c r="B783" s="371"/>
      <c r="C783" s="371"/>
      <c r="D783" s="70"/>
      <c r="E783" s="15">
        <v>3</v>
      </c>
      <c r="F783" s="57"/>
      <c r="G783" s="17"/>
      <c r="H783" s="18"/>
      <c r="I783" s="24" t="s">
        <v>1423</v>
      </c>
      <c r="J783" s="20"/>
      <c r="K783" s="20">
        <v>260</v>
      </c>
      <c r="L783" s="20">
        <v>260</v>
      </c>
      <c r="M783" s="695">
        <f t="shared" si="12"/>
        <v>100</v>
      </c>
      <c r="N783" s="668"/>
      <c r="O783" s="668"/>
    </row>
    <row r="784" spans="1:15" s="21" customFormat="1" ht="45" customHeight="1">
      <c r="A784" s="13"/>
      <c r="B784" s="371"/>
      <c r="C784" s="371"/>
      <c r="D784" s="70"/>
      <c r="E784" s="15">
        <v>4</v>
      </c>
      <c r="F784" s="57"/>
      <c r="G784" s="17"/>
      <c r="H784" s="18"/>
      <c r="I784" s="24" t="s">
        <v>1508</v>
      </c>
      <c r="J784" s="20"/>
      <c r="K784" s="20">
        <v>11090</v>
      </c>
      <c r="L784" s="20">
        <v>11090</v>
      </c>
      <c r="M784" s="695">
        <f t="shared" si="12"/>
        <v>100</v>
      </c>
      <c r="N784" s="668"/>
      <c r="O784" s="668"/>
    </row>
    <row r="785" spans="1:15" s="21" customFormat="1" ht="45" customHeight="1">
      <c r="A785" s="13"/>
      <c r="B785" s="371"/>
      <c r="C785" s="371"/>
      <c r="D785" s="70"/>
      <c r="E785" s="15">
        <v>5</v>
      </c>
      <c r="F785" s="57"/>
      <c r="G785" s="17"/>
      <c r="H785" s="18"/>
      <c r="I785" s="24" t="s">
        <v>1509</v>
      </c>
      <c r="J785" s="20"/>
      <c r="K785" s="20">
        <v>243000</v>
      </c>
      <c r="L785" s="20">
        <v>243000</v>
      </c>
      <c r="M785" s="695">
        <f t="shared" si="12"/>
        <v>100</v>
      </c>
      <c r="N785" s="668"/>
      <c r="O785" s="668"/>
    </row>
    <row r="786" spans="1:15" s="21" customFormat="1" ht="31.5" customHeight="1">
      <c r="A786" s="13"/>
      <c r="B786" s="371"/>
      <c r="C786" s="371"/>
      <c r="D786" s="70"/>
      <c r="E786" s="15">
        <v>6</v>
      </c>
      <c r="F786" s="57"/>
      <c r="G786" s="17"/>
      <c r="H786" s="18"/>
      <c r="I786" s="24" t="s">
        <v>936</v>
      </c>
      <c r="J786" s="20"/>
      <c r="K786" s="20">
        <v>125219</v>
      </c>
      <c r="L786" s="20">
        <v>125219</v>
      </c>
      <c r="M786" s="695">
        <f t="shared" si="12"/>
        <v>100</v>
      </c>
      <c r="N786" s="668"/>
      <c r="O786" s="668"/>
    </row>
    <row r="787" spans="1:15" s="21" customFormat="1" ht="30" customHeight="1">
      <c r="A787" s="13"/>
      <c r="B787" s="371"/>
      <c r="C787" s="371"/>
      <c r="D787" s="70"/>
      <c r="E787" s="15">
        <v>7</v>
      </c>
      <c r="F787" s="57"/>
      <c r="G787" s="17"/>
      <c r="H787" s="18"/>
      <c r="I787" s="24" t="s">
        <v>937</v>
      </c>
      <c r="J787" s="20"/>
      <c r="K787" s="20">
        <v>1973</v>
      </c>
      <c r="L787" s="20">
        <v>1973</v>
      </c>
      <c r="M787" s="695">
        <f t="shared" si="12"/>
        <v>100</v>
      </c>
      <c r="N787" s="668"/>
      <c r="O787" s="668"/>
    </row>
    <row r="788" spans="1:15" s="21" customFormat="1" ht="32.25" customHeight="1">
      <c r="A788" s="13"/>
      <c r="B788" s="371"/>
      <c r="C788" s="371"/>
      <c r="D788" s="70"/>
      <c r="E788" s="15">
        <v>8</v>
      </c>
      <c r="F788" s="57"/>
      <c r="G788" s="17"/>
      <c r="H788" s="18"/>
      <c r="I788" s="24" t="s">
        <v>938</v>
      </c>
      <c r="J788" s="20"/>
      <c r="K788" s="20">
        <v>52574</v>
      </c>
      <c r="L788" s="20">
        <v>52574</v>
      </c>
      <c r="M788" s="695">
        <f t="shared" si="12"/>
        <v>100</v>
      </c>
      <c r="N788" s="668"/>
      <c r="O788" s="668"/>
    </row>
    <row r="789" spans="1:15" s="21" customFormat="1" ht="27.75" customHeight="1">
      <c r="A789" s="13"/>
      <c r="B789" s="371"/>
      <c r="C789" s="371"/>
      <c r="D789" s="70"/>
      <c r="E789" s="15">
        <v>9</v>
      </c>
      <c r="F789" s="57"/>
      <c r="G789" s="17"/>
      <c r="H789" s="18"/>
      <c r="I789" s="24" t="s">
        <v>667</v>
      </c>
      <c r="J789" s="20"/>
      <c r="K789" s="20">
        <v>16594</v>
      </c>
      <c r="L789" s="20">
        <v>14897</v>
      </c>
      <c r="M789" s="695">
        <f t="shared" si="12"/>
        <v>89.77341207665421</v>
      </c>
      <c r="N789" s="668"/>
      <c r="O789" s="668"/>
    </row>
    <row r="790" spans="1:15" s="21" customFormat="1" ht="19.5" customHeight="1">
      <c r="A790" s="13"/>
      <c r="B790" s="371"/>
      <c r="C790" s="371"/>
      <c r="D790" s="70"/>
      <c r="E790" s="15">
        <v>10</v>
      </c>
      <c r="F790" s="57"/>
      <c r="G790" s="17"/>
      <c r="H790" s="18"/>
      <c r="I790" s="24" t="s">
        <v>780</v>
      </c>
      <c r="J790" s="20"/>
      <c r="K790" s="20">
        <v>37713</v>
      </c>
      <c r="L790" s="20">
        <v>37713</v>
      </c>
      <c r="M790" s="695">
        <f t="shared" si="12"/>
        <v>100</v>
      </c>
      <c r="N790" s="668"/>
      <c r="O790" s="668"/>
    </row>
    <row r="791" spans="1:15" s="21" customFormat="1" ht="30" customHeight="1">
      <c r="A791" s="13"/>
      <c r="B791" s="371"/>
      <c r="C791" s="371"/>
      <c r="D791" s="70"/>
      <c r="E791" s="15">
        <v>11</v>
      </c>
      <c r="F791" s="57"/>
      <c r="G791" s="17"/>
      <c r="H791" s="18"/>
      <c r="I791" s="24" t="s">
        <v>781</v>
      </c>
      <c r="J791" s="20"/>
      <c r="K791" s="20">
        <v>504</v>
      </c>
      <c r="L791" s="20">
        <v>504</v>
      </c>
      <c r="M791" s="695">
        <f t="shared" si="12"/>
        <v>100</v>
      </c>
      <c r="N791" s="668"/>
      <c r="O791" s="668"/>
    </row>
    <row r="792" spans="1:15" s="21" customFormat="1" ht="43.5" customHeight="1">
      <c r="A792" s="13"/>
      <c r="B792" s="371"/>
      <c r="C792" s="371"/>
      <c r="D792" s="70"/>
      <c r="E792" s="15">
        <v>12</v>
      </c>
      <c r="F792" s="57"/>
      <c r="G792" s="17"/>
      <c r="H792" s="18"/>
      <c r="I792" s="24" t="s">
        <v>1577</v>
      </c>
      <c r="J792" s="20"/>
      <c r="K792" s="20">
        <v>177</v>
      </c>
      <c r="L792" s="20">
        <v>177</v>
      </c>
      <c r="M792" s="695">
        <f t="shared" si="12"/>
        <v>100</v>
      </c>
      <c r="N792" s="668"/>
      <c r="O792" s="668"/>
    </row>
    <row r="793" spans="1:15" s="21" customFormat="1" ht="31.5" customHeight="1">
      <c r="A793" s="13"/>
      <c r="B793" s="371"/>
      <c r="C793" s="371"/>
      <c r="D793" s="70"/>
      <c r="E793" s="15">
        <v>13</v>
      </c>
      <c r="F793" s="57"/>
      <c r="G793" s="17"/>
      <c r="H793" s="18"/>
      <c r="I793" s="24" t="s">
        <v>1578</v>
      </c>
      <c r="J793" s="20"/>
      <c r="K793" s="20">
        <v>336</v>
      </c>
      <c r="L793" s="20">
        <v>336</v>
      </c>
      <c r="M793" s="695">
        <f t="shared" si="12"/>
        <v>100</v>
      </c>
      <c r="N793" s="668"/>
      <c r="O793" s="668"/>
    </row>
    <row r="794" spans="1:15" s="21" customFormat="1" ht="26.25" customHeight="1">
      <c r="A794" s="13"/>
      <c r="B794" s="371"/>
      <c r="C794" s="371"/>
      <c r="D794" s="70"/>
      <c r="E794" s="15">
        <v>14</v>
      </c>
      <c r="F794" s="57"/>
      <c r="G794" s="17"/>
      <c r="H794" s="18"/>
      <c r="I794" s="24" t="s">
        <v>1579</v>
      </c>
      <c r="J794" s="20"/>
      <c r="K794" s="20">
        <v>23468</v>
      </c>
      <c r="L794" s="20">
        <v>23468</v>
      </c>
      <c r="M794" s="695">
        <f t="shared" si="12"/>
        <v>100</v>
      </c>
      <c r="N794" s="668"/>
      <c r="O794" s="668"/>
    </row>
    <row r="795" spans="1:15" s="21" customFormat="1" ht="24.75" customHeight="1">
      <c r="A795" s="13"/>
      <c r="B795" s="371"/>
      <c r="C795" s="371"/>
      <c r="D795" s="70"/>
      <c r="E795" s="15">
        <v>15</v>
      </c>
      <c r="F795" s="57"/>
      <c r="G795" s="17"/>
      <c r="H795" s="18"/>
      <c r="I795" s="24" t="s">
        <v>1580</v>
      </c>
      <c r="J795" s="20"/>
      <c r="K795" s="20">
        <v>1000</v>
      </c>
      <c r="L795" s="20">
        <v>1000</v>
      </c>
      <c r="M795" s="695">
        <f t="shared" si="12"/>
        <v>100</v>
      </c>
      <c r="N795" s="668"/>
      <c r="O795" s="668"/>
    </row>
    <row r="796" spans="1:15" s="21" customFormat="1" ht="15.75" customHeight="1">
      <c r="A796" s="13"/>
      <c r="B796" s="371"/>
      <c r="C796" s="371"/>
      <c r="D796" s="70"/>
      <c r="E796" s="15"/>
      <c r="F796" s="27" t="s">
        <v>1842</v>
      </c>
      <c r="G796" s="28"/>
      <c r="H796" s="29"/>
      <c r="I796" s="30"/>
      <c r="J796" s="31">
        <f>SUM(J781:J795)</f>
        <v>1920</v>
      </c>
      <c r="K796" s="31">
        <f>SUM(K781:K795)</f>
        <v>596824</v>
      </c>
      <c r="L796" s="31">
        <f>SUM(L781:L795)</f>
        <v>595127</v>
      </c>
      <c r="M796" s="632">
        <f t="shared" si="12"/>
        <v>99.71566156856963</v>
      </c>
      <c r="N796" s="663"/>
      <c r="O796" s="663"/>
    </row>
    <row r="797" spans="1:15" s="21" customFormat="1" ht="24.75" customHeight="1">
      <c r="A797" s="13">
        <v>7</v>
      </c>
      <c r="B797" s="371"/>
      <c r="C797" s="371">
        <v>1</v>
      </c>
      <c r="D797" s="70"/>
      <c r="E797" s="15"/>
      <c r="F797" s="99" t="s">
        <v>1514</v>
      </c>
      <c r="G797" s="38"/>
      <c r="H797" s="39"/>
      <c r="I797" s="40"/>
      <c r="J797" s="20"/>
      <c r="K797" s="20"/>
      <c r="L797" s="20"/>
      <c r="M797" s="695"/>
      <c r="N797" s="663"/>
      <c r="O797" s="663"/>
    </row>
    <row r="798" spans="1:15" s="21" customFormat="1" ht="26.25" customHeight="1">
      <c r="A798" s="13"/>
      <c r="B798" s="371"/>
      <c r="C798" s="371"/>
      <c r="D798" s="70"/>
      <c r="E798" s="15">
        <v>1</v>
      </c>
      <c r="F798" s="57"/>
      <c r="G798" s="17"/>
      <c r="H798" s="18"/>
      <c r="I798" s="24" t="s">
        <v>1903</v>
      </c>
      <c r="J798" s="20"/>
      <c r="K798" s="20">
        <v>39864</v>
      </c>
      <c r="L798" s="20">
        <v>39864</v>
      </c>
      <c r="M798" s="695">
        <f t="shared" si="12"/>
        <v>100</v>
      </c>
      <c r="N798" s="668"/>
      <c r="O798" s="668"/>
    </row>
    <row r="799" spans="1:15" s="21" customFormat="1" ht="18" customHeight="1">
      <c r="A799" s="13"/>
      <c r="B799" s="371"/>
      <c r="C799" s="371"/>
      <c r="D799" s="70"/>
      <c r="E799" s="15">
        <v>2</v>
      </c>
      <c r="F799" s="57"/>
      <c r="G799" s="17"/>
      <c r="H799" s="18"/>
      <c r="I799" s="24" t="s">
        <v>1510</v>
      </c>
      <c r="J799" s="20"/>
      <c r="K799" s="20">
        <v>22366</v>
      </c>
      <c r="L799" s="20">
        <v>22366</v>
      </c>
      <c r="M799" s="695">
        <f t="shared" si="12"/>
        <v>100</v>
      </c>
      <c r="N799" s="668"/>
      <c r="O799" s="668"/>
    </row>
    <row r="800" spans="1:15" s="21" customFormat="1" ht="18.75" customHeight="1">
      <c r="A800" s="13"/>
      <c r="B800" s="371"/>
      <c r="C800" s="371"/>
      <c r="D800" s="70"/>
      <c r="E800" s="15">
        <v>3</v>
      </c>
      <c r="F800" s="57"/>
      <c r="G800" s="17"/>
      <c r="H800" s="18"/>
      <c r="I800" s="24" t="s">
        <v>1835</v>
      </c>
      <c r="J800" s="20"/>
      <c r="K800" s="20">
        <v>9898</v>
      </c>
      <c r="L800" s="20">
        <v>9898</v>
      </c>
      <c r="M800" s="695">
        <f t="shared" si="12"/>
        <v>100</v>
      </c>
      <c r="N800" s="668"/>
      <c r="O800" s="668"/>
    </row>
    <row r="801" spans="1:15" s="21" customFormat="1" ht="18" customHeight="1">
      <c r="A801" s="13"/>
      <c r="B801" s="371"/>
      <c r="C801" s="371"/>
      <c r="D801" s="70"/>
      <c r="E801" s="15">
        <v>4</v>
      </c>
      <c r="F801" s="57"/>
      <c r="G801" s="17"/>
      <c r="H801" s="18"/>
      <c r="I801" s="24" t="s">
        <v>1772</v>
      </c>
      <c r="J801" s="20"/>
      <c r="K801" s="20">
        <v>2291</v>
      </c>
      <c r="L801" s="20">
        <v>2291</v>
      </c>
      <c r="M801" s="695">
        <f t="shared" si="12"/>
        <v>100</v>
      </c>
      <c r="N801" s="668"/>
      <c r="O801" s="668"/>
    </row>
    <row r="802" spans="1:15" s="21" customFormat="1" ht="16.5" customHeight="1">
      <c r="A802" s="13"/>
      <c r="B802" s="371"/>
      <c r="C802" s="371"/>
      <c r="D802" s="70"/>
      <c r="E802" s="15">
        <v>5</v>
      </c>
      <c r="F802" s="57"/>
      <c r="G802" s="17"/>
      <c r="H802" s="18"/>
      <c r="I802" s="24" t="s">
        <v>1511</v>
      </c>
      <c r="J802" s="20"/>
      <c r="K802" s="20">
        <v>27348</v>
      </c>
      <c r="L802" s="20">
        <v>27348</v>
      </c>
      <c r="M802" s="695">
        <f t="shared" si="12"/>
        <v>100</v>
      </c>
      <c r="N802" s="668"/>
      <c r="O802" s="668"/>
    </row>
    <row r="803" spans="1:15" s="21" customFormat="1" ht="17.25" customHeight="1">
      <c r="A803" s="13"/>
      <c r="B803" s="371"/>
      <c r="C803" s="371"/>
      <c r="D803" s="70"/>
      <c r="E803" s="15">
        <v>6</v>
      </c>
      <c r="F803" s="57"/>
      <c r="G803" s="17"/>
      <c r="H803" s="18"/>
      <c r="I803" s="24" t="s">
        <v>1512</v>
      </c>
      <c r="J803" s="20"/>
      <c r="K803" s="20">
        <v>1969</v>
      </c>
      <c r="L803" s="20">
        <v>1969</v>
      </c>
      <c r="M803" s="695">
        <f t="shared" si="12"/>
        <v>100</v>
      </c>
      <c r="N803" s="668"/>
      <c r="O803" s="668"/>
    </row>
    <row r="804" spans="1:15" s="21" customFormat="1" ht="3" customHeight="1">
      <c r="A804" s="13"/>
      <c r="B804" s="371"/>
      <c r="C804" s="371"/>
      <c r="D804" s="70"/>
      <c r="E804" s="15"/>
      <c r="F804" s="57"/>
      <c r="G804" s="17"/>
      <c r="H804" s="18"/>
      <c r="I804" s="24"/>
      <c r="J804" s="20"/>
      <c r="K804" s="20"/>
      <c r="L804" s="20"/>
      <c r="M804" s="695"/>
      <c r="N804" s="663"/>
      <c r="O804" s="663"/>
    </row>
    <row r="805" spans="1:15" s="21" customFormat="1" ht="17.25" customHeight="1">
      <c r="A805" s="13"/>
      <c r="B805" s="371"/>
      <c r="C805" s="371"/>
      <c r="D805" s="70"/>
      <c r="E805" s="15"/>
      <c r="F805" s="27" t="s">
        <v>1842</v>
      </c>
      <c r="G805" s="28"/>
      <c r="H805" s="29"/>
      <c r="I805" s="30"/>
      <c r="J805" s="31">
        <f>SUM(J798:J804)</f>
        <v>0</v>
      </c>
      <c r="K805" s="31">
        <f>SUM(K798:K804)</f>
        <v>103736</v>
      </c>
      <c r="L805" s="31">
        <f>SUM(L798:L804)</f>
        <v>103736</v>
      </c>
      <c r="M805" s="632">
        <f t="shared" si="12"/>
        <v>100</v>
      </c>
      <c r="N805" s="663"/>
      <c r="O805" s="663"/>
    </row>
    <row r="806" spans="1:15" s="21" customFormat="1" ht="3.75" customHeight="1" hidden="1">
      <c r="A806" s="13"/>
      <c r="B806" s="371"/>
      <c r="C806" s="371"/>
      <c r="D806" s="70"/>
      <c r="E806" s="15"/>
      <c r="F806" s="57"/>
      <c r="G806" s="17"/>
      <c r="H806" s="18"/>
      <c r="I806" s="24"/>
      <c r="J806" s="20"/>
      <c r="K806" s="20"/>
      <c r="L806" s="20"/>
      <c r="M806" s="695" t="e">
        <f t="shared" si="12"/>
        <v>#DIV/0!</v>
      </c>
      <c r="N806" s="663"/>
      <c r="O806" s="663"/>
    </row>
    <row r="807" spans="1:15" s="21" customFormat="1" ht="21.75" customHeight="1">
      <c r="A807" s="13">
        <v>8</v>
      </c>
      <c r="B807" s="371"/>
      <c r="C807" s="371">
        <v>1</v>
      </c>
      <c r="D807" s="70"/>
      <c r="E807" s="15"/>
      <c r="F807" s="57" t="s">
        <v>1513</v>
      </c>
      <c r="G807" s="17"/>
      <c r="H807" s="18"/>
      <c r="I807" s="24"/>
      <c r="J807" s="20"/>
      <c r="K807" s="20"/>
      <c r="L807" s="20"/>
      <c r="M807" s="695"/>
      <c r="N807" s="668"/>
      <c r="O807" s="668"/>
    </row>
    <row r="808" spans="1:15" s="21" customFormat="1" ht="16.5" customHeight="1">
      <c r="A808" s="13"/>
      <c r="B808" s="371"/>
      <c r="C808" s="371"/>
      <c r="D808" s="70"/>
      <c r="E808" s="15">
        <v>1</v>
      </c>
      <c r="F808" s="57"/>
      <c r="G808" s="17"/>
      <c r="H808" s="18"/>
      <c r="I808" s="24" t="s">
        <v>1532</v>
      </c>
      <c r="J808" s="20"/>
      <c r="K808" s="20">
        <v>1000</v>
      </c>
      <c r="L808" s="20">
        <v>1000</v>
      </c>
      <c r="M808" s="695">
        <f t="shared" si="12"/>
        <v>100</v>
      </c>
      <c r="N808" s="668"/>
      <c r="O808" s="668"/>
    </row>
    <row r="809" spans="1:15" s="21" customFormat="1" ht="21" customHeight="1">
      <c r="A809" s="13"/>
      <c r="B809" s="371"/>
      <c r="C809" s="371"/>
      <c r="D809" s="70"/>
      <c r="E809" s="15">
        <v>2</v>
      </c>
      <c r="F809" s="57"/>
      <c r="G809" s="17"/>
      <c r="H809" s="18"/>
      <c r="I809" s="24" t="s">
        <v>1533</v>
      </c>
      <c r="J809" s="20"/>
      <c r="K809" s="20">
        <v>500</v>
      </c>
      <c r="L809" s="20">
        <v>500</v>
      </c>
      <c r="M809" s="695">
        <f t="shared" si="12"/>
        <v>100</v>
      </c>
      <c r="N809" s="668"/>
      <c r="O809" s="668"/>
    </row>
    <row r="810" spans="1:15" s="21" customFormat="1" ht="3.75" customHeight="1">
      <c r="A810" s="13"/>
      <c r="B810" s="371"/>
      <c r="C810" s="371"/>
      <c r="D810" s="70"/>
      <c r="E810" s="15"/>
      <c r="F810" s="57"/>
      <c r="G810" s="17"/>
      <c r="H810" s="18"/>
      <c r="I810" s="24"/>
      <c r="J810" s="20"/>
      <c r="K810" s="20"/>
      <c r="L810" s="20"/>
      <c r="M810" s="695"/>
      <c r="N810" s="668"/>
      <c r="O810" s="668"/>
    </row>
    <row r="811" spans="1:15" s="21" customFormat="1" ht="18" customHeight="1">
      <c r="A811" s="13"/>
      <c r="B811" s="371"/>
      <c r="C811" s="371"/>
      <c r="D811" s="70"/>
      <c r="E811" s="15"/>
      <c r="F811" s="27" t="s">
        <v>1842</v>
      </c>
      <c r="G811" s="28"/>
      <c r="H811" s="29"/>
      <c r="I811" s="30"/>
      <c r="J811" s="31">
        <f>SUM(J808:J809)</f>
        <v>0</v>
      </c>
      <c r="K811" s="31">
        <f>SUM(K808:K809)</f>
        <v>1500</v>
      </c>
      <c r="L811" s="31">
        <f>SUM(L808:L809)</f>
        <v>1500</v>
      </c>
      <c r="M811" s="632">
        <f t="shared" si="12"/>
        <v>100</v>
      </c>
      <c r="N811" s="663"/>
      <c r="O811" s="663"/>
    </row>
    <row r="812" spans="1:15" s="21" customFormat="1" ht="3" customHeight="1">
      <c r="A812" s="13"/>
      <c r="B812" s="371"/>
      <c r="C812" s="371"/>
      <c r="D812" s="70"/>
      <c r="E812" s="15"/>
      <c r="F812" s="62"/>
      <c r="G812" s="63"/>
      <c r="H812" s="64"/>
      <c r="I812" s="65"/>
      <c r="J812" s="41"/>
      <c r="K812" s="41"/>
      <c r="L812" s="41"/>
      <c r="M812" s="695"/>
      <c r="N812" s="663"/>
      <c r="O812" s="663"/>
    </row>
    <row r="813" spans="1:15" s="21" customFormat="1" ht="18.75" customHeight="1">
      <c r="A813" s="13">
        <v>9</v>
      </c>
      <c r="B813" s="371"/>
      <c r="C813" s="371">
        <v>1</v>
      </c>
      <c r="D813" s="70"/>
      <c r="E813" s="15"/>
      <c r="F813" s="99" t="s">
        <v>782</v>
      </c>
      <c r="G813" s="38"/>
      <c r="H813" s="39"/>
      <c r="I813" s="40"/>
      <c r="J813" s="41"/>
      <c r="K813" s="41"/>
      <c r="L813" s="41"/>
      <c r="M813" s="695"/>
      <c r="N813" s="663"/>
      <c r="O813" s="663"/>
    </row>
    <row r="814" spans="1:15" s="21" customFormat="1" ht="18.75" customHeight="1">
      <c r="A814" s="13"/>
      <c r="B814" s="371"/>
      <c r="C814" s="371"/>
      <c r="D814" s="70"/>
      <c r="E814" s="15">
        <v>1</v>
      </c>
      <c r="F814" s="62"/>
      <c r="G814" s="63"/>
      <c r="H814" s="64"/>
      <c r="I814" s="24" t="s">
        <v>783</v>
      </c>
      <c r="J814" s="41"/>
      <c r="K814" s="20">
        <v>3574</v>
      </c>
      <c r="L814" s="20">
        <v>3574</v>
      </c>
      <c r="M814" s="695">
        <f t="shared" si="12"/>
        <v>100</v>
      </c>
      <c r="N814" s="663"/>
      <c r="O814" s="663"/>
    </row>
    <row r="815" spans="1:15" s="21" customFormat="1" ht="2.25" customHeight="1">
      <c r="A815" s="13"/>
      <c r="B815" s="371"/>
      <c r="C815" s="371"/>
      <c r="D815" s="70"/>
      <c r="E815" s="15"/>
      <c r="F815" s="62"/>
      <c r="G815" s="63"/>
      <c r="H815" s="64"/>
      <c r="I815" s="65"/>
      <c r="J815" s="41"/>
      <c r="K815" s="41"/>
      <c r="L815" s="41"/>
      <c r="M815" s="695"/>
      <c r="N815" s="663"/>
      <c r="O815" s="663"/>
    </row>
    <row r="816" spans="1:15" s="21" customFormat="1" ht="19.5" customHeight="1">
      <c r="A816" s="13"/>
      <c r="B816" s="371"/>
      <c r="C816" s="371"/>
      <c r="D816" s="70"/>
      <c r="E816" s="15"/>
      <c r="F816" s="27" t="s">
        <v>1842</v>
      </c>
      <c r="G816" s="28"/>
      <c r="H816" s="29"/>
      <c r="I816" s="30"/>
      <c r="J816" s="31">
        <f>SUM(J812:J815)</f>
        <v>0</v>
      </c>
      <c r="K816" s="31">
        <f>SUM(K812:K815)</f>
        <v>3574</v>
      </c>
      <c r="L816" s="31">
        <f>SUM(L812:L815)</f>
        <v>3574</v>
      </c>
      <c r="M816" s="632">
        <f t="shared" si="12"/>
        <v>100</v>
      </c>
      <c r="N816" s="663"/>
      <c r="O816" s="663"/>
    </row>
    <row r="817" spans="1:15" s="21" customFormat="1" ht="0.75" customHeight="1">
      <c r="A817" s="13"/>
      <c r="B817" s="371"/>
      <c r="C817" s="371"/>
      <c r="D817" s="70"/>
      <c r="E817" s="15"/>
      <c r="F817" s="62"/>
      <c r="G817" s="63"/>
      <c r="H817" s="64"/>
      <c r="I817" s="65"/>
      <c r="J817" s="41"/>
      <c r="K817" s="41"/>
      <c r="L817" s="41"/>
      <c r="M817" s="695"/>
      <c r="N817" s="663"/>
      <c r="O817" s="663"/>
    </row>
    <row r="818" spans="1:15" s="21" customFormat="1" ht="18" customHeight="1">
      <c r="A818" s="13">
        <v>10</v>
      </c>
      <c r="B818" s="371"/>
      <c r="C818" s="371">
        <v>1</v>
      </c>
      <c r="D818" s="70"/>
      <c r="E818" s="15"/>
      <c r="F818" s="99" t="s">
        <v>784</v>
      </c>
      <c r="G818" s="38"/>
      <c r="H818" s="39"/>
      <c r="I818" s="40"/>
      <c r="J818" s="41"/>
      <c r="K818" s="41"/>
      <c r="L818" s="41"/>
      <c r="M818" s="695"/>
      <c r="N818" s="663"/>
      <c r="O818" s="663"/>
    </row>
    <row r="819" spans="1:15" s="21" customFormat="1" ht="15.75" customHeight="1">
      <c r="A819" s="13"/>
      <c r="B819" s="371"/>
      <c r="C819" s="371"/>
      <c r="D819" s="70"/>
      <c r="E819" s="15">
        <v>1</v>
      </c>
      <c r="F819" s="62"/>
      <c r="G819" s="63"/>
      <c r="H819" s="64"/>
      <c r="I819" s="24" t="s">
        <v>785</v>
      </c>
      <c r="J819" s="41"/>
      <c r="K819" s="20">
        <v>960</v>
      </c>
      <c r="L819" s="20">
        <v>960</v>
      </c>
      <c r="M819" s="695">
        <f t="shared" si="12"/>
        <v>100</v>
      </c>
      <c r="N819" s="663"/>
      <c r="O819" s="663"/>
    </row>
    <row r="820" spans="1:15" s="21" customFormat="1" ht="8.25" customHeight="1">
      <c r="A820" s="13"/>
      <c r="B820" s="371"/>
      <c r="C820" s="371"/>
      <c r="D820" s="70"/>
      <c r="E820" s="15"/>
      <c r="F820" s="62"/>
      <c r="G820" s="63"/>
      <c r="H820" s="64"/>
      <c r="I820" s="65"/>
      <c r="J820" s="41"/>
      <c r="K820" s="41"/>
      <c r="L820" s="41"/>
      <c r="M820" s="695"/>
      <c r="N820" s="663"/>
      <c r="O820" s="663"/>
    </row>
    <row r="821" spans="1:15" s="21" customFormat="1" ht="16.5" customHeight="1">
      <c r="A821" s="13"/>
      <c r="B821" s="371"/>
      <c r="C821" s="371"/>
      <c r="D821" s="70"/>
      <c r="E821" s="15"/>
      <c r="F821" s="27" t="s">
        <v>1842</v>
      </c>
      <c r="G821" s="28"/>
      <c r="H821" s="29"/>
      <c r="I821" s="30"/>
      <c r="J821" s="31">
        <f>SUM(J817:J820)</f>
        <v>0</v>
      </c>
      <c r="K821" s="31">
        <f>SUM(K817:K820)</f>
        <v>960</v>
      </c>
      <c r="L821" s="31">
        <f>SUM(L817:L820)</f>
        <v>960</v>
      </c>
      <c r="M821" s="632">
        <f t="shared" si="12"/>
        <v>100</v>
      </c>
      <c r="N821" s="663"/>
      <c r="O821" s="663"/>
    </row>
    <row r="822" spans="1:15" s="21" customFormat="1" ht="9" customHeight="1" thickBot="1">
      <c r="A822" s="13"/>
      <c r="B822" s="371"/>
      <c r="C822" s="371"/>
      <c r="D822" s="70"/>
      <c r="E822" s="15"/>
      <c r="F822" s="42"/>
      <c r="G822" s="17"/>
      <c r="H822" s="18"/>
      <c r="I822" s="34"/>
      <c r="J822" s="35"/>
      <c r="K822" s="36"/>
      <c r="L822" s="36"/>
      <c r="M822" s="695"/>
      <c r="N822" s="663"/>
      <c r="O822" s="663"/>
    </row>
    <row r="823" spans="1:15" s="21" customFormat="1" ht="24" customHeight="1" thickBot="1">
      <c r="A823" s="66"/>
      <c r="B823" s="376"/>
      <c r="C823" s="376"/>
      <c r="D823" s="67"/>
      <c r="E823" s="91"/>
      <c r="F823" s="92" t="s">
        <v>723</v>
      </c>
      <c r="G823" s="68"/>
      <c r="H823" s="93"/>
      <c r="I823" s="94"/>
      <c r="J823" s="318">
        <f>J811+J805+J796+J778+J772+J767+J761+J755+J816+J821</f>
        <v>3997789</v>
      </c>
      <c r="K823" s="318">
        <f>K811+K805+K796+K778+K772+K767+K761+K755+K816+K821</f>
        <v>4873792</v>
      </c>
      <c r="L823" s="318">
        <f>L811+L805+L796+L778+L772+L767+L761+L755+L816+L821</f>
        <v>4858896</v>
      </c>
      <c r="M823" s="634">
        <f t="shared" si="12"/>
        <v>99.69436529092748</v>
      </c>
      <c r="N823" s="671"/>
      <c r="O823" s="671"/>
    </row>
    <row r="824" spans="1:15" s="21" customFormat="1" ht="21.75" customHeight="1">
      <c r="A824" s="13"/>
      <c r="B824" s="371"/>
      <c r="C824" s="371"/>
      <c r="D824" s="70"/>
      <c r="E824" s="15"/>
      <c r="F824" s="312" t="s">
        <v>673</v>
      </c>
      <c r="G824" s="49"/>
      <c r="H824" s="50"/>
      <c r="I824" s="71"/>
      <c r="J824" s="20"/>
      <c r="K824" s="33"/>
      <c r="L824" s="33"/>
      <c r="M824" s="695"/>
      <c r="N824" s="671"/>
      <c r="O824" s="671"/>
    </row>
    <row r="825" spans="1:15" s="21" customFormat="1" ht="1.5" customHeight="1">
      <c r="A825" s="13"/>
      <c r="B825" s="371"/>
      <c r="C825" s="371"/>
      <c r="D825" s="70"/>
      <c r="E825" s="15"/>
      <c r="F825" s="9"/>
      <c r="G825" s="49"/>
      <c r="H825" s="50"/>
      <c r="I825" s="71"/>
      <c r="J825" s="20"/>
      <c r="K825" s="33"/>
      <c r="L825" s="33"/>
      <c r="M825" s="695"/>
      <c r="N825" s="671"/>
      <c r="O825" s="671"/>
    </row>
    <row r="826" spans="1:15" s="21" customFormat="1" ht="24.75" customHeight="1">
      <c r="A826" s="13">
        <v>1</v>
      </c>
      <c r="B826" s="371"/>
      <c r="C826" s="371">
        <v>2</v>
      </c>
      <c r="D826" s="70"/>
      <c r="E826" s="15"/>
      <c r="F826" s="22" t="s">
        <v>1727</v>
      </c>
      <c r="G826" s="23"/>
      <c r="H826" s="18"/>
      <c r="I826" s="19"/>
      <c r="J826" s="36">
        <v>1300000</v>
      </c>
      <c r="K826" s="36"/>
      <c r="L826" s="36"/>
      <c r="M826" s="695"/>
      <c r="N826" s="668"/>
      <c r="O826" s="668"/>
    </row>
    <row r="827" spans="1:15" s="21" customFormat="1" ht="19.5" customHeight="1">
      <c r="A827" s="13"/>
      <c r="B827" s="371"/>
      <c r="C827" s="371"/>
      <c r="D827" s="70"/>
      <c r="E827" s="15">
        <v>1</v>
      </c>
      <c r="F827" s="22"/>
      <c r="G827" s="23"/>
      <c r="H827" s="18"/>
      <c r="I827" s="24" t="s">
        <v>1437</v>
      </c>
      <c r="J827" s="36"/>
      <c r="K827" s="20">
        <v>1438242</v>
      </c>
      <c r="L827" s="20">
        <v>1241771</v>
      </c>
      <c r="M827" s="695">
        <f>L827/K827*100</f>
        <v>86.33950336591477</v>
      </c>
      <c r="N827" s="668"/>
      <c r="O827" s="668"/>
    </row>
    <row r="828" spans="1:15" s="21" customFormat="1" ht="13.5" customHeight="1">
      <c r="A828" s="13"/>
      <c r="B828" s="371"/>
      <c r="C828" s="371"/>
      <c r="D828" s="70"/>
      <c r="E828" s="15">
        <v>2</v>
      </c>
      <c r="F828" s="22"/>
      <c r="G828" s="23"/>
      <c r="H828" s="18"/>
      <c r="I828" s="886" t="s">
        <v>2015</v>
      </c>
      <c r="J828" s="36"/>
      <c r="K828" s="20">
        <v>830</v>
      </c>
      <c r="L828" s="20">
        <v>99</v>
      </c>
      <c r="M828" s="695">
        <f>L828/K828*100</f>
        <v>11.927710843373495</v>
      </c>
      <c r="N828" s="668"/>
      <c r="O828" s="668"/>
    </row>
    <row r="829" spans="1:15" s="21" customFormat="1" ht="15.75" customHeight="1">
      <c r="A829" s="13"/>
      <c r="B829" s="371"/>
      <c r="C829" s="371"/>
      <c r="D829" s="70"/>
      <c r="E829" s="15"/>
      <c r="F829" s="22"/>
      <c r="G829" s="23"/>
      <c r="H829" s="18"/>
      <c r="I829" s="886"/>
      <c r="J829" s="36"/>
      <c r="K829" s="20"/>
      <c r="L829" s="20"/>
      <c r="M829" s="695"/>
      <c r="N829" s="668"/>
      <c r="O829" s="668"/>
    </row>
    <row r="830" spans="1:15" s="21" customFormat="1" ht="16.5" customHeight="1">
      <c r="A830" s="13"/>
      <c r="B830" s="371"/>
      <c r="C830" s="371"/>
      <c r="D830" s="70"/>
      <c r="E830" s="15">
        <v>3</v>
      </c>
      <c r="F830" s="22"/>
      <c r="G830" s="23"/>
      <c r="H830" s="18"/>
      <c r="I830" s="24" t="s">
        <v>2019</v>
      </c>
      <c r="J830" s="36"/>
      <c r="K830" s="20">
        <v>901</v>
      </c>
      <c r="L830" s="20">
        <v>901</v>
      </c>
      <c r="M830" s="695">
        <f>L830/K830*100</f>
        <v>100</v>
      </c>
      <c r="N830" s="668"/>
      <c r="O830" s="668"/>
    </row>
    <row r="831" spans="1:15" s="21" customFormat="1" ht="23.25" customHeight="1">
      <c r="A831" s="13"/>
      <c r="B831" s="371"/>
      <c r="C831" s="371"/>
      <c r="D831" s="70"/>
      <c r="E831" s="15">
        <v>4</v>
      </c>
      <c r="F831" s="22"/>
      <c r="G831" s="23"/>
      <c r="H831" s="18"/>
      <c r="I831" s="24" t="s">
        <v>1746</v>
      </c>
      <c r="J831" s="36"/>
      <c r="K831" s="20">
        <v>34</v>
      </c>
      <c r="L831" s="20">
        <v>34</v>
      </c>
      <c r="M831" s="695">
        <f>L831/K831*100</f>
        <v>100</v>
      </c>
      <c r="N831" s="668"/>
      <c r="O831" s="668"/>
    </row>
    <row r="832" spans="1:15" s="21" customFormat="1" ht="13.5" customHeight="1">
      <c r="A832" s="13"/>
      <c r="B832" s="371"/>
      <c r="C832" s="371"/>
      <c r="D832" s="70"/>
      <c r="E832" s="15">
        <v>5</v>
      </c>
      <c r="F832" s="22"/>
      <c r="G832" s="23"/>
      <c r="H832" s="18"/>
      <c r="I832" s="24" t="s">
        <v>1747</v>
      </c>
      <c r="J832" s="36"/>
      <c r="K832" s="20">
        <v>1211</v>
      </c>
      <c r="L832" s="20">
        <v>1211</v>
      </c>
      <c r="M832" s="695">
        <f>L832/K832*100</f>
        <v>100</v>
      </c>
      <c r="N832" s="668"/>
      <c r="O832" s="668"/>
    </row>
    <row r="833" spans="1:15" s="21" customFormat="1" ht="12" customHeight="1">
      <c r="A833" s="13"/>
      <c r="B833" s="371"/>
      <c r="C833" s="371"/>
      <c r="D833" s="70"/>
      <c r="E833" s="15"/>
      <c r="F833" s="22"/>
      <c r="G833" s="23"/>
      <c r="H833" s="18"/>
      <c r="I833" s="24"/>
      <c r="J833" s="36"/>
      <c r="K833" s="20"/>
      <c r="L833" s="20"/>
      <c r="M833" s="695"/>
      <c r="N833" s="671"/>
      <c r="O833" s="671"/>
    </row>
    <row r="834" spans="1:15" s="21" customFormat="1" ht="15.75" customHeight="1">
      <c r="A834" s="13"/>
      <c r="B834" s="371"/>
      <c r="C834" s="371"/>
      <c r="D834" s="70"/>
      <c r="E834" s="15"/>
      <c r="F834" s="27" t="s">
        <v>1842</v>
      </c>
      <c r="G834" s="28"/>
      <c r="H834" s="29"/>
      <c r="I834" s="30"/>
      <c r="J834" s="31">
        <f>SUM(J826:J833)</f>
        <v>1300000</v>
      </c>
      <c r="K834" s="31">
        <f>SUM(K826:K833)</f>
        <v>1441218</v>
      </c>
      <c r="L834" s="31">
        <f>SUM(L826:L833)</f>
        <v>1244016</v>
      </c>
      <c r="M834" s="632">
        <f>L834/K834*100</f>
        <v>86.3169902124453</v>
      </c>
      <c r="N834" s="663"/>
      <c r="O834" s="663"/>
    </row>
    <row r="835" spans="1:15" s="21" customFormat="1" ht="1.5" customHeight="1">
      <c r="A835" s="13"/>
      <c r="B835" s="371"/>
      <c r="C835" s="371"/>
      <c r="D835" s="70"/>
      <c r="E835" s="15"/>
      <c r="F835" s="62"/>
      <c r="G835" s="63"/>
      <c r="H835" s="64"/>
      <c r="I835" s="65"/>
      <c r="J835" s="36"/>
      <c r="K835" s="36"/>
      <c r="L835" s="36"/>
      <c r="M835" s="695"/>
      <c r="N835" s="671"/>
      <c r="O835" s="671"/>
    </row>
    <row r="836" spans="1:15" s="21" customFormat="1" ht="22.5" customHeight="1">
      <c r="A836" s="13">
        <v>2</v>
      </c>
      <c r="B836" s="371"/>
      <c r="C836" s="371">
        <v>2</v>
      </c>
      <c r="D836" s="70"/>
      <c r="E836" s="15"/>
      <c r="F836" s="22" t="s">
        <v>1515</v>
      </c>
      <c r="G836" s="23"/>
      <c r="H836" s="18"/>
      <c r="I836" s="24"/>
      <c r="J836" s="36"/>
      <c r="K836" s="694">
        <v>1008</v>
      </c>
      <c r="L836" s="694">
        <v>1008</v>
      </c>
      <c r="M836" s="745">
        <f aca="true" t="shared" si="13" ref="M836:M841">L836/K836*100</f>
        <v>100</v>
      </c>
      <c r="N836" s="668"/>
      <c r="O836" s="668"/>
    </row>
    <row r="837" spans="1:15" s="21" customFormat="1" ht="17.25" customHeight="1">
      <c r="A837" s="13">
        <v>3</v>
      </c>
      <c r="B837" s="371"/>
      <c r="C837" s="371">
        <v>2</v>
      </c>
      <c r="D837" s="70"/>
      <c r="E837" s="15"/>
      <c r="F837" s="22" t="s">
        <v>1516</v>
      </c>
      <c r="G837" s="23"/>
      <c r="H837" s="18"/>
      <c r="I837" s="24"/>
      <c r="J837" s="36"/>
      <c r="K837" s="694">
        <v>11517</v>
      </c>
      <c r="L837" s="694">
        <v>11517</v>
      </c>
      <c r="M837" s="745">
        <f t="shared" si="13"/>
        <v>100</v>
      </c>
      <c r="N837" s="668"/>
      <c r="O837" s="668"/>
    </row>
    <row r="838" spans="1:15" s="21" customFormat="1" ht="21" customHeight="1">
      <c r="A838" s="13">
        <v>4</v>
      </c>
      <c r="B838" s="371"/>
      <c r="C838" s="371">
        <v>2</v>
      </c>
      <c r="D838" s="70"/>
      <c r="E838" s="15"/>
      <c r="F838" s="22" t="s">
        <v>1517</v>
      </c>
      <c r="G838" s="23"/>
      <c r="H838" s="18"/>
      <c r="I838" s="24"/>
      <c r="J838" s="36"/>
      <c r="K838" s="694">
        <v>31530</v>
      </c>
      <c r="L838" s="694">
        <v>31530</v>
      </c>
      <c r="M838" s="745">
        <f t="shared" si="13"/>
        <v>100</v>
      </c>
      <c r="N838" s="668"/>
      <c r="O838" s="668"/>
    </row>
    <row r="839" spans="1:15" s="21" customFormat="1" ht="18.75" customHeight="1">
      <c r="A839" s="13">
        <v>5</v>
      </c>
      <c r="B839" s="371"/>
      <c r="C839" s="371">
        <v>2</v>
      </c>
      <c r="D839" s="70"/>
      <c r="E839" s="15"/>
      <c r="F839" s="22" t="s">
        <v>1518</v>
      </c>
      <c r="G839" s="23"/>
      <c r="H839" s="18"/>
      <c r="I839" s="24"/>
      <c r="J839" s="36"/>
      <c r="K839" s="694">
        <v>235599</v>
      </c>
      <c r="L839" s="694">
        <v>235599</v>
      </c>
      <c r="M839" s="745">
        <f t="shared" si="13"/>
        <v>100</v>
      </c>
      <c r="N839" s="668"/>
      <c r="O839" s="668"/>
    </row>
    <row r="840" spans="1:15" s="21" customFormat="1" ht="24" customHeight="1">
      <c r="A840" s="13">
        <v>6</v>
      </c>
      <c r="B840" s="371"/>
      <c r="C840" s="371">
        <v>2</v>
      </c>
      <c r="D840" s="70"/>
      <c r="E840" s="15"/>
      <c r="F840" s="22" t="s">
        <v>1519</v>
      </c>
      <c r="G840" s="23"/>
      <c r="H840" s="18"/>
      <c r="I840" s="24"/>
      <c r="J840" s="36"/>
      <c r="K840" s="694">
        <v>2030</v>
      </c>
      <c r="L840" s="694">
        <v>2030</v>
      </c>
      <c r="M840" s="745">
        <f t="shared" si="13"/>
        <v>100</v>
      </c>
      <c r="N840" s="668"/>
      <c r="O840" s="668"/>
    </row>
    <row r="841" spans="1:15" s="21" customFormat="1" ht="16.5" customHeight="1">
      <c r="A841" s="13">
        <v>7</v>
      </c>
      <c r="B841" s="371"/>
      <c r="C841" s="371">
        <v>2</v>
      </c>
      <c r="D841" s="70"/>
      <c r="E841" s="15"/>
      <c r="F841" s="22" t="s">
        <v>1520</v>
      </c>
      <c r="G841" s="23"/>
      <c r="H841" s="18"/>
      <c r="I841" s="24"/>
      <c r="J841" s="36"/>
      <c r="K841" s="694">
        <v>32052</v>
      </c>
      <c r="L841" s="694">
        <v>32052</v>
      </c>
      <c r="M841" s="745">
        <f t="shared" si="13"/>
        <v>100</v>
      </c>
      <c r="N841" s="668"/>
      <c r="O841" s="668"/>
    </row>
    <row r="842" spans="1:15" s="21" customFormat="1" ht="6.75" customHeight="1" thickBot="1">
      <c r="A842" s="13"/>
      <c r="B842" s="371"/>
      <c r="C842" s="371"/>
      <c r="D842" s="70"/>
      <c r="E842" s="15"/>
      <c r="F842" s="22"/>
      <c r="G842" s="23"/>
      <c r="H842" s="18"/>
      <c r="I842" s="24"/>
      <c r="J842" s="33"/>
      <c r="K842" s="26"/>
      <c r="L842" s="694"/>
      <c r="M842" s="695"/>
      <c r="N842" s="671"/>
      <c r="O842" s="671"/>
    </row>
    <row r="843" spans="1:15" s="21" customFormat="1" ht="27" customHeight="1" thickBot="1">
      <c r="A843" s="66"/>
      <c r="B843" s="376"/>
      <c r="C843" s="376"/>
      <c r="D843" s="67"/>
      <c r="E843" s="91"/>
      <c r="F843" s="92" t="s">
        <v>674</v>
      </c>
      <c r="G843" s="94"/>
      <c r="H843" s="94"/>
      <c r="I843" s="94"/>
      <c r="J843" s="69">
        <f>SUM(J834:J842)</f>
        <v>1300000</v>
      </c>
      <c r="K843" s="69">
        <f>SUM(K834:K842)</f>
        <v>1754954</v>
      </c>
      <c r="L843" s="69">
        <f>SUM(L834:L842)</f>
        <v>1557752</v>
      </c>
      <c r="M843" s="634">
        <f>L843/K843*100</f>
        <v>88.76312427562205</v>
      </c>
      <c r="N843" s="672"/>
      <c r="O843" s="672"/>
    </row>
    <row r="844" spans="1:15" s="21" customFormat="1" ht="32.25" customHeight="1">
      <c r="A844" s="538"/>
      <c r="B844" s="538"/>
      <c r="C844" s="538"/>
      <c r="D844" s="538"/>
      <c r="E844" s="538"/>
      <c r="F844" s="894" t="s">
        <v>1941</v>
      </c>
      <c r="G844" s="895"/>
      <c r="H844" s="895"/>
      <c r="I844" s="896"/>
      <c r="J844" s="538"/>
      <c r="K844" s="754">
        <v>11180</v>
      </c>
      <c r="L844" s="754">
        <v>11180</v>
      </c>
      <c r="M844" s="755">
        <f>L844/K844*100</f>
        <v>100</v>
      </c>
      <c r="N844" s="672"/>
      <c r="O844" s="672"/>
    </row>
    <row r="845" spans="1:15" s="21" customFormat="1" ht="27.75" customHeight="1" thickBot="1">
      <c r="A845" s="539"/>
      <c r="B845" s="539"/>
      <c r="C845" s="539"/>
      <c r="D845" s="539"/>
      <c r="E845" s="539"/>
      <c r="F845" s="883" t="s">
        <v>939</v>
      </c>
      <c r="G845" s="884"/>
      <c r="H845" s="884"/>
      <c r="I845" s="885"/>
      <c r="J845" s="539"/>
      <c r="K845" s="544"/>
      <c r="L845" s="730">
        <v>-11894</v>
      </c>
      <c r="M845" s="695"/>
      <c r="N845" s="671"/>
      <c r="O845" s="671"/>
    </row>
    <row r="846" spans="1:15" s="21" customFormat="1" ht="27" customHeight="1" thickBot="1">
      <c r="A846" s="66"/>
      <c r="B846" s="376"/>
      <c r="C846" s="376"/>
      <c r="D846" s="67"/>
      <c r="E846" s="91"/>
      <c r="F846" s="313" t="s">
        <v>1438</v>
      </c>
      <c r="G846" s="168"/>
      <c r="H846" s="168"/>
      <c r="I846" s="168"/>
      <c r="J846" s="290">
        <f>SUM(J843,J588,J698,J680,J823,J736,J570,J552,J352)+J845+J844</f>
        <v>15302624</v>
      </c>
      <c r="K846" s="290">
        <f>SUM(K843,K588,K698,K680,K823,K736,K570,K552,K352)+K845+K844</f>
        <v>18970623</v>
      </c>
      <c r="L846" s="290">
        <f>SUM(L843,L588,L698,L680,L823,L736,L570,L552,L352)+L845+L844</f>
        <v>18294296</v>
      </c>
      <c r="M846" s="719">
        <f>L846/K846*100</f>
        <v>96.434871959661</v>
      </c>
      <c r="N846" s="673"/>
      <c r="O846" s="673"/>
    </row>
    <row r="847" spans="1:15" s="21" customFormat="1" ht="6" customHeight="1">
      <c r="A847" s="538"/>
      <c r="B847" s="538"/>
      <c r="C847" s="538"/>
      <c r="D847" s="538"/>
      <c r="E847" s="538"/>
      <c r="J847" s="538"/>
      <c r="K847" s="538"/>
      <c r="L847" s="538"/>
      <c r="M847" s="695"/>
      <c r="N847" s="671"/>
      <c r="O847" s="671"/>
    </row>
    <row r="848" spans="1:15" s="21" customFormat="1" ht="18.75" customHeight="1">
      <c r="A848" s="245"/>
      <c r="B848" s="245"/>
      <c r="C848" s="245"/>
      <c r="D848" s="245"/>
      <c r="E848" s="245"/>
      <c r="F848" s="877" t="s">
        <v>1439</v>
      </c>
      <c r="G848" s="877"/>
      <c r="H848" s="877"/>
      <c r="I848" s="877"/>
      <c r="J848" s="245"/>
      <c r="K848" s="544">
        <v>104953</v>
      </c>
      <c r="L848" s="544">
        <v>104953</v>
      </c>
      <c r="M848" s="651">
        <f>L848/K848*100</f>
        <v>100</v>
      </c>
      <c r="N848" s="674"/>
      <c r="O848" s="674"/>
    </row>
    <row r="849" spans="1:15" s="21" customFormat="1" ht="22.5" customHeight="1">
      <c r="A849" s="245"/>
      <c r="B849" s="245"/>
      <c r="C849" s="245"/>
      <c r="D849" s="245"/>
      <c r="E849" s="245"/>
      <c r="F849" s="877" t="s">
        <v>940</v>
      </c>
      <c r="G849" s="877"/>
      <c r="H849" s="877"/>
      <c r="I849" s="877"/>
      <c r="J849" s="245"/>
      <c r="K849" s="245"/>
      <c r="L849" s="544">
        <v>2303</v>
      </c>
      <c r="M849" s="695"/>
      <c r="N849" s="671"/>
      <c r="O849" s="671"/>
    </row>
    <row r="850" spans="1:15" s="21" customFormat="1" ht="21" customHeight="1">
      <c r="A850" s="245"/>
      <c r="B850" s="245"/>
      <c r="C850" s="245"/>
      <c r="D850" s="245"/>
      <c r="E850" s="245"/>
      <c r="F850" s="543" t="s">
        <v>1609</v>
      </c>
      <c r="G850" s="543"/>
      <c r="H850" s="543"/>
      <c r="I850" s="543"/>
      <c r="J850" s="245"/>
      <c r="K850" s="245"/>
      <c r="L850" s="544">
        <v>102650</v>
      </c>
      <c r="M850" s="695"/>
      <c r="N850" s="671"/>
      <c r="O850" s="671"/>
    </row>
    <row r="851" spans="1:15" s="21" customFormat="1" ht="21" customHeight="1" thickBot="1">
      <c r="A851" s="539"/>
      <c r="B851" s="539"/>
      <c r="C851" s="539"/>
      <c r="D851" s="539"/>
      <c r="E851" s="539"/>
      <c r="F851" s="543" t="s">
        <v>1627</v>
      </c>
      <c r="G851" s="543"/>
      <c r="H851" s="543"/>
      <c r="I851" s="543"/>
      <c r="J851" s="539"/>
      <c r="K851" s="539"/>
      <c r="L851" s="544">
        <v>4515</v>
      </c>
      <c r="M851" s="695"/>
      <c r="N851" s="671"/>
      <c r="O851" s="671"/>
    </row>
    <row r="852" spans="1:15" s="21" customFormat="1" ht="26.25" customHeight="1" thickBot="1">
      <c r="A852" s="66"/>
      <c r="B852" s="376"/>
      <c r="C852" s="376"/>
      <c r="D852" s="67"/>
      <c r="E852" s="91"/>
      <c r="F852" s="313" t="s">
        <v>724</v>
      </c>
      <c r="G852" s="168"/>
      <c r="H852" s="168"/>
      <c r="I852" s="168"/>
      <c r="J852" s="290">
        <f>SUM(J846:J851)</f>
        <v>15302624</v>
      </c>
      <c r="K852" s="290">
        <f>SUM(K846:K851)</f>
        <v>19075576</v>
      </c>
      <c r="L852" s="290">
        <f>SUM(L846:L851)</f>
        <v>18508717</v>
      </c>
      <c r="M852" s="719">
        <f>L852/K852*100</f>
        <v>97.02835185684563</v>
      </c>
      <c r="N852" s="673"/>
      <c r="O852" s="673"/>
    </row>
    <row r="853" spans="14:15" ht="0.75" customHeight="1">
      <c r="N853" s="635"/>
      <c r="O853" s="635"/>
    </row>
  </sheetData>
  <mergeCells count="28">
    <mergeCell ref="E4:E5"/>
    <mergeCell ref="F4:I4"/>
    <mergeCell ref="A4:A5"/>
    <mergeCell ref="B4:B5"/>
    <mergeCell ref="C4:C5"/>
    <mergeCell ref="D4:D5"/>
    <mergeCell ref="F845:I845"/>
    <mergeCell ref="I828:I829"/>
    <mergeCell ref="F732:H732"/>
    <mergeCell ref="F409:I409"/>
    <mergeCell ref="F682:I683"/>
    <mergeCell ref="F424:I424"/>
    <mergeCell ref="F844:I844"/>
    <mergeCell ref="M4:M5"/>
    <mergeCell ref="F413:I413"/>
    <mergeCell ref="J4:J5"/>
    <mergeCell ref="L4:L5"/>
    <mergeCell ref="F407:I407"/>
    <mergeCell ref="J1:M1"/>
    <mergeCell ref="L3:M3"/>
    <mergeCell ref="F848:I848"/>
    <mergeCell ref="F849:I849"/>
    <mergeCell ref="K4:K5"/>
    <mergeCell ref="F560:I560"/>
    <mergeCell ref="F554:I554"/>
    <mergeCell ref="F489:I489"/>
    <mergeCell ref="F565:I565"/>
    <mergeCell ref="H41:I41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65" r:id="rId2"/>
  <headerFooter alignWithMargins="0">
    <oddHeader>&amp;C&amp;"H_Garamond ITC BkCn BT,Regular"&amp;11 &amp;"Times New Roman CE,Normál"&amp;10 1. sz. melléklet - &amp;P. oldal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4"/>
  </sheetPr>
  <dimension ref="A1:E24"/>
  <sheetViews>
    <sheetView showGridLines="0" showZeros="0" workbookViewId="0" topLeftCell="A1">
      <selection activeCell="F4" sqref="F4"/>
    </sheetView>
  </sheetViews>
  <sheetFormatPr defaultColWidth="9.140625" defaultRowHeight="12.75"/>
  <cols>
    <col min="1" max="1" width="5.7109375" style="1105" customWidth="1"/>
    <col min="2" max="2" width="55.421875" style="1103" customWidth="1"/>
    <col min="3" max="3" width="15.8515625" style="1104" customWidth="1"/>
    <col min="4" max="4" width="14.7109375" style="1104" customWidth="1"/>
    <col min="5" max="5" width="10.7109375" style="1104" customWidth="1"/>
    <col min="6" max="16384" width="9.140625" style="1103" customWidth="1"/>
  </cols>
  <sheetData>
    <row r="1" spans="1:5" ht="12.75">
      <c r="A1" s="1103" t="s">
        <v>1824</v>
      </c>
      <c r="E1" s="1081" t="s">
        <v>1186</v>
      </c>
    </row>
    <row r="2" spans="1:5" ht="14.25" customHeight="1">
      <c r="A2" s="1120"/>
      <c r="E2" s="1106"/>
    </row>
    <row r="3" spans="1:5" ht="45" customHeight="1">
      <c r="A3" s="1120"/>
      <c r="E3" s="1106"/>
    </row>
    <row r="4" ht="41.25" customHeight="1">
      <c r="E4" s="1106"/>
    </row>
    <row r="5" ht="14.25" customHeight="1"/>
    <row r="6" ht="15.75" customHeight="1" thickBot="1">
      <c r="E6" s="1106" t="s">
        <v>1833</v>
      </c>
    </row>
    <row r="7" spans="1:5" ht="45" customHeight="1" thickBot="1">
      <c r="A7" s="1107" t="s">
        <v>985</v>
      </c>
      <c r="B7" s="1107" t="s">
        <v>1174</v>
      </c>
      <c r="C7" s="1108" t="s">
        <v>1162</v>
      </c>
      <c r="D7" s="1108" t="s">
        <v>1163</v>
      </c>
      <c r="E7" s="1108" t="s">
        <v>1164</v>
      </c>
    </row>
    <row r="8" ht="15" customHeight="1">
      <c r="E8" s="1121"/>
    </row>
    <row r="9" spans="1:5" s="1110" customFormat="1" ht="24" customHeight="1">
      <c r="A9" s="1109" t="s">
        <v>1001</v>
      </c>
      <c r="B9" s="1122" t="s">
        <v>2032</v>
      </c>
      <c r="C9" s="1123">
        <v>7612</v>
      </c>
      <c r="D9" s="1123">
        <v>2387</v>
      </c>
      <c r="E9" s="1123">
        <f aca="true" t="shared" si="0" ref="E9:E22">SUM(C9:D9)</f>
        <v>9999</v>
      </c>
    </row>
    <row r="10" spans="1:5" s="1110" customFormat="1" ht="24" customHeight="1">
      <c r="A10" s="1109" t="s">
        <v>1003</v>
      </c>
      <c r="B10" s="1122" t="s">
        <v>1926</v>
      </c>
      <c r="C10" s="1124">
        <v>12483</v>
      </c>
      <c r="D10" s="1125"/>
      <c r="E10" s="1123">
        <f t="shared" si="0"/>
        <v>12483</v>
      </c>
    </row>
    <row r="11" spans="1:5" s="1110" customFormat="1" ht="24" customHeight="1">
      <c r="A11" s="1109" t="s">
        <v>1013</v>
      </c>
      <c r="B11" s="1122" t="s">
        <v>2033</v>
      </c>
      <c r="C11" s="1123">
        <v>4124</v>
      </c>
      <c r="D11" s="1125">
        <v>990</v>
      </c>
      <c r="E11" s="1123">
        <f t="shared" si="0"/>
        <v>5114</v>
      </c>
    </row>
    <row r="12" spans="1:5" s="1110" customFormat="1" ht="24" customHeight="1">
      <c r="A12" s="1109" t="s">
        <v>1015</v>
      </c>
      <c r="B12" s="1122" t="s">
        <v>1927</v>
      </c>
      <c r="C12" s="1123">
        <v>1487</v>
      </c>
      <c r="D12" s="1125">
        <v>2</v>
      </c>
      <c r="E12" s="1123">
        <f t="shared" si="0"/>
        <v>1489</v>
      </c>
    </row>
    <row r="13" spans="1:5" s="1110" customFormat="1" ht="24" customHeight="1">
      <c r="A13" s="1109" t="s">
        <v>1017</v>
      </c>
      <c r="B13" s="1122" t="s">
        <v>1828</v>
      </c>
      <c r="C13" s="1123"/>
      <c r="D13" s="1125">
        <v>940</v>
      </c>
      <c r="E13" s="1123">
        <f t="shared" si="0"/>
        <v>940</v>
      </c>
    </row>
    <row r="14" spans="1:5" s="1110" customFormat="1" ht="24" customHeight="1">
      <c r="A14" s="1109" t="s">
        <v>1019</v>
      </c>
      <c r="B14" s="1122" t="s">
        <v>1997</v>
      </c>
      <c r="C14" s="1123">
        <v>541</v>
      </c>
      <c r="D14" s="1125"/>
      <c r="E14" s="1123">
        <f t="shared" si="0"/>
        <v>541</v>
      </c>
    </row>
    <row r="15" spans="1:5" s="1110" customFormat="1" ht="24" customHeight="1">
      <c r="A15" s="1109" t="s">
        <v>1021</v>
      </c>
      <c r="B15" s="1122" t="s">
        <v>1187</v>
      </c>
      <c r="C15" s="1123">
        <v>2963</v>
      </c>
      <c r="D15" s="1125">
        <v>283</v>
      </c>
      <c r="E15" s="1123">
        <f t="shared" si="0"/>
        <v>3246</v>
      </c>
    </row>
    <row r="16" spans="1:5" s="1110" customFormat="1" ht="24" customHeight="1">
      <c r="A16" s="1109" t="s">
        <v>1023</v>
      </c>
      <c r="B16" s="1122" t="s">
        <v>1999</v>
      </c>
      <c r="C16" s="1123">
        <v>1377</v>
      </c>
      <c r="D16" s="1125">
        <v>3057</v>
      </c>
      <c r="E16" s="1123">
        <f t="shared" si="0"/>
        <v>4434</v>
      </c>
    </row>
    <row r="17" spans="1:5" s="1110" customFormat="1" ht="24" customHeight="1">
      <c r="A17" s="1109" t="s">
        <v>1025</v>
      </c>
      <c r="B17" s="1122" t="s">
        <v>1188</v>
      </c>
      <c r="C17" s="1124">
        <v>1260</v>
      </c>
      <c r="D17" s="1124"/>
      <c r="E17" s="1123">
        <f t="shared" si="0"/>
        <v>1260</v>
      </c>
    </row>
    <row r="18" spans="1:5" s="1110" customFormat="1" ht="24" customHeight="1">
      <c r="A18" s="1109" t="s">
        <v>1046</v>
      </c>
      <c r="B18" s="1122" t="s">
        <v>979</v>
      </c>
      <c r="C18" s="1123"/>
      <c r="D18" s="1123">
        <v>1860</v>
      </c>
      <c r="E18" s="1123">
        <f t="shared" si="0"/>
        <v>1860</v>
      </c>
    </row>
    <row r="19" spans="1:5" s="1110" customFormat="1" ht="24" customHeight="1">
      <c r="A19" s="1109" t="s">
        <v>1055</v>
      </c>
      <c r="B19" s="1122" t="s">
        <v>1189</v>
      </c>
      <c r="C19" s="1123">
        <v>5990</v>
      </c>
      <c r="D19" s="1123"/>
      <c r="E19" s="1123">
        <f t="shared" si="0"/>
        <v>5990</v>
      </c>
    </row>
    <row r="20" spans="1:5" s="1110" customFormat="1" ht="24" customHeight="1">
      <c r="A20" s="1109" t="s">
        <v>1057</v>
      </c>
      <c r="B20" s="1122" t="s">
        <v>1682</v>
      </c>
      <c r="C20" s="1123">
        <v>532</v>
      </c>
      <c r="D20" s="1123">
        <v>633</v>
      </c>
      <c r="E20" s="1123">
        <f t="shared" si="0"/>
        <v>1165</v>
      </c>
    </row>
    <row r="21" spans="1:5" s="1110" customFormat="1" ht="24" customHeight="1">
      <c r="A21" s="1109" t="s">
        <v>1063</v>
      </c>
      <c r="B21" s="1122" t="s">
        <v>1190</v>
      </c>
      <c r="C21" s="1123">
        <v>93</v>
      </c>
      <c r="D21" s="1123"/>
      <c r="E21" s="1123">
        <f t="shared" si="0"/>
        <v>93</v>
      </c>
    </row>
    <row r="22" spans="1:5" s="1110" customFormat="1" ht="21.75" customHeight="1">
      <c r="A22" s="1109" t="s">
        <v>1065</v>
      </c>
      <c r="B22" s="1122" t="s">
        <v>1191</v>
      </c>
      <c r="C22" s="1123"/>
      <c r="D22" s="1123">
        <v>1500</v>
      </c>
      <c r="E22" s="1123">
        <f t="shared" si="0"/>
        <v>1500</v>
      </c>
    </row>
    <row r="23" spans="2:5" ht="15.75" customHeight="1" thickBot="1">
      <c r="B23" s="1126"/>
      <c r="C23" s="1127"/>
      <c r="D23" s="1103"/>
      <c r="E23" s="1127"/>
    </row>
    <row r="24" spans="1:5" s="1131" customFormat="1" ht="18" customHeight="1" thickBot="1">
      <c r="A24" s="1128" t="s">
        <v>1192</v>
      </c>
      <c r="B24" s="1129"/>
      <c r="C24" s="1130">
        <f>SUM(C9:C23)</f>
        <v>38462</v>
      </c>
      <c r="D24" s="1130">
        <f>SUM(D9:D23)</f>
        <v>11652</v>
      </c>
      <c r="E24" s="1130">
        <f>SUM(E9:E23)</f>
        <v>50114</v>
      </c>
    </row>
  </sheetData>
  <mergeCells count="1">
    <mergeCell ref="A24:B24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E35"/>
  <sheetViews>
    <sheetView showGridLines="0" showZeros="0" workbookViewId="0" topLeftCell="A1">
      <selection activeCell="F4" sqref="F4"/>
    </sheetView>
  </sheetViews>
  <sheetFormatPr defaultColWidth="9.140625" defaultRowHeight="12.75"/>
  <cols>
    <col min="1" max="1" width="5.7109375" style="1105" customWidth="1"/>
    <col min="2" max="2" width="59.421875" style="1103" customWidth="1"/>
    <col min="3" max="3" width="14.7109375" style="1104" customWidth="1"/>
    <col min="4" max="4" width="13.140625" style="1104" customWidth="1"/>
    <col min="5" max="5" width="11.8515625" style="1104" customWidth="1"/>
    <col min="6" max="16384" width="9.140625" style="1103" customWidth="1"/>
  </cols>
  <sheetData>
    <row r="1" spans="1:5" ht="12.75">
      <c r="A1" s="1103" t="s">
        <v>1824</v>
      </c>
      <c r="E1" s="1081" t="s">
        <v>1193</v>
      </c>
    </row>
    <row r="2" spans="1:5" ht="21" customHeight="1">
      <c r="A2" s="1120"/>
      <c r="E2" s="1106"/>
    </row>
    <row r="3" spans="1:5" ht="13.5" customHeight="1">
      <c r="A3" s="1120"/>
      <c r="E3" s="1106"/>
    </row>
    <row r="4" spans="1:5" ht="16.5" customHeight="1">
      <c r="A4" s="1120"/>
      <c r="E4" s="1106"/>
    </row>
    <row r="5" ht="15" customHeight="1">
      <c r="E5" s="1106"/>
    </row>
    <row r="6" ht="15" customHeight="1" thickBot="1">
      <c r="E6" s="1106" t="s">
        <v>1833</v>
      </c>
    </row>
    <row r="7" spans="1:5" ht="45" customHeight="1" thickBot="1">
      <c r="A7" s="1107" t="s">
        <v>985</v>
      </c>
      <c r="B7" s="1107" t="s">
        <v>1174</v>
      </c>
      <c r="C7" s="1108" t="s">
        <v>1162</v>
      </c>
      <c r="D7" s="1108" t="s">
        <v>1163</v>
      </c>
      <c r="E7" s="1108" t="s">
        <v>1164</v>
      </c>
    </row>
    <row r="8" ht="10.5" customHeight="1">
      <c r="E8" s="1121"/>
    </row>
    <row r="9" spans="1:5" ht="21" customHeight="1">
      <c r="A9" s="1105" t="s">
        <v>1001</v>
      </c>
      <c r="B9" s="1122" t="s">
        <v>1194</v>
      </c>
      <c r="C9" s="1104">
        <v>288783</v>
      </c>
      <c r="E9" s="1106">
        <f aca="true" t="shared" si="0" ref="E9:E32">SUM(C9:D9)</f>
        <v>288783</v>
      </c>
    </row>
    <row r="10" spans="1:5" s="1110" customFormat="1" ht="19.5" customHeight="1">
      <c r="A10" s="1109" t="s">
        <v>1003</v>
      </c>
      <c r="B10" s="1132" t="s">
        <v>2025</v>
      </c>
      <c r="C10" s="1124">
        <v>31293</v>
      </c>
      <c r="D10" s="1125"/>
      <c r="E10" s="1123">
        <f t="shared" si="0"/>
        <v>31293</v>
      </c>
    </row>
    <row r="11" spans="1:5" s="1110" customFormat="1" ht="19.5" customHeight="1">
      <c r="A11" s="1105" t="s">
        <v>1013</v>
      </c>
      <c r="B11" s="1122" t="s">
        <v>2061</v>
      </c>
      <c r="C11" s="1124">
        <v>1257</v>
      </c>
      <c r="D11" s="1125"/>
      <c r="E11" s="1123">
        <f t="shared" si="0"/>
        <v>1257</v>
      </c>
    </row>
    <row r="12" spans="1:5" s="1110" customFormat="1" ht="19.5" customHeight="1">
      <c r="A12" s="1109" t="s">
        <v>1015</v>
      </c>
      <c r="B12" s="1132" t="s">
        <v>1748</v>
      </c>
      <c r="C12" s="1124">
        <v>180</v>
      </c>
      <c r="D12" s="1125">
        <v>2140</v>
      </c>
      <c r="E12" s="1123">
        <f t="shared" si="0"/>
        <v>2320</v>
      </c>
    </row>
    <row r="13" spans="1:5" s="1110" customFormat="1" ht="19.5" customHeight="1">
      <c r="A13" s="1105" t="s">
        <v>1017</v>
      </c>
      <c r="B13" s="1132" t="s">
        <v>1928</v>
      </c>
      <c r="C13" s="1124">
        <v>587</v>
      </c>
      <c r="D13" s="1125">
        <v>8798</v>
      </c>
      <c r="E13" s="1123">
        <f t="shared" si="0"/>
        <v>9385</v>
      </c>
    </row>
    <row r="14" spans="1:5" s="1110" customFormat="1" ht="19.5" customHeight="1">
      <c r="A14" s="1109" t="s">
        <v>1019</v>
      </c>
      <c r="B14" s="1122" t="s">
        <v>854</v>
      </c>
      <c r="C14" s="1125">
        <v>8201</v>
      </c>
      <c r="D14" s="1123">
        <v>270</v>
      </c>
      <c r="E14" s="1123">
        <f t="shared" si="0"/>
        <v>8471</v>
      </c>
    </row>
    <row r="15" spans="1:5" s="1110" customFormat="1" ht="19.5" customHeight="1">
      <c r="A15" s="1105" t="s">
        <v>1021</v>
      </c>
      <c r="B15" s="1122" t="s">
        <v>1195</v>
      </c>
      <c r="C15" s="1123">
        <v>91</v>
      </c>
      <c r="D15" s="1125"/>
      <c r="E15" s="1123">
        <f t="shared" si="0"/>
        <v>91</v>
      </c>
    </row>
    <row r="16" spans="1:5" s="1110" customFormat="1" ht="19.5" customHeight="1">
      <c r="A16" s="1109" t="s">
        <v>1023</v>
      </c>
      <c r="B16" s="1110" t="s">
        <v>856</v>
      </c>
      <c r="C16" s="1123">
        <v>274</v>
      </c>
      <c r="D16" s="1125"/>
      <c r="E16" s="1123">
        <f t="shared" si="0"/>
        <v>274</v>
      </c>
    </row>
    <row r="17" spans="1:5" s="1110" customFormat="1" ht="19.5" customHeight="1">
      <c r="A17" s="1105" t="s">
        <v>1025</v>
      </c>
      <c r="B17" s="1122" t="s">
        <v>1761</v>
      </c>
      <c r="C17" s="1123">
        <v>13942</v>
      </c>
      <c r="D17" s="1125"/>
      <c r="E17" s="1123">
        <f t="shared" si="0"/>
        <v>13942</v>
      </c>
    </row>
    <row r="18" spans="1:5" s="1110" customFormat="1" ht="19.5" customHeight="1">
      <c r="A18" s="1109" t="s">
        <v>1046</v>
      </c>
      <c r="B18" s="1110" t="s">
        <v>858</v>
      </c>
      <c r="C18" s="1123"/>
      <c r="D18" s="1125">
        <v>10137</v>
      </c>
      <c r="E18" s="1123">
        <f t="shared" si="0"/>
        <v>10137</v>
      </c>
    </row>
    <row r="19" spans="1:5" s="1110" customFormat="1" ht="19.5" customHeight="1">
      <c r="A19" s="1105" t="s">
        <v>1055</v>
      </c>
      <c r="B19" s="1122" t="s">
        <v>2002</v>
      </c>
      <c r="C19" s="1123">
        <v>128379</v>
      </c>
      <c r="D19" s="1125"/>
      <c r="E19" s="1123">
        <f t="shared" si="0"/>
        <v>128379</v>
      </c>
    </row>
    <row r="20" spans="1:5" s="1110" customFormat="1" ht="19.5" customHeight="1">
      <c r="A20" s="1109" t="s">
        <v>1057</v>
      </c>
      <c r="B20" s="1122" t="s">
        <v>2003</v>
      </c>
      <c r="C20" s="1123"/>
      <c r="D20" s="1125">
        <v>916</v>
      </c>
      <c r="E20" s="1123">
        <f t="shared" si="0"/>
        <v>916</v>
      </c>
    </row>
    <row r="21" spans="1:5" s="1110" customFormat="1" ht="27.75" customHeight="1">
      <c r="A21" s="1105" t="s">
        <v>1063</v>
      </c>
      <c r="B21" s="1122" t="s">
        <v>1196</v>
      </c>
      <c r="C21" s="1125">
        <v>239</v>
      </c>
      <c r="D21" s="1125"/>
      <c r="E21" s="1123">
        <f t="shared" si="0"/>
        <v>239</v>
      </c>
    </row>
    <row r="22" spans="1:5" s="1110" customFormat="1" ht="19.5" customHeight="1">
      <c r="A22" s="1109" t="s">
        <v>1065</v>
      </c>
      <c r="B22" s="1122" t="s">
        <v>1197</v>
      </c>
      <c r="C22" s="1124">
        <v>135</v>
      </c>
      <c r="D22" s="1124"/>
      <c r="E22" s="1123">
        <f t="shared" si="0"/>
        <v>135</v>
      </c>
    </row>
    <row r="23" spans="1:5" s="1110" customFormat="1" ht="27" customHeight="1">
      <c r="A23" s="1105" t="s">
        <v>1086</v>
      </c>
      <c r="B23" s="1122" t="s">
        <v>1198</v>
      </c>
      <c r="C23" s="1125">
        <v>172924</v>
      </c>
      <c r="D23" s="1125">
        <v>402</v>
      </c>
      <c r="E23" s="1123">
        <f t="shared" si="0"/>
        <v>173326</v>
      </c>
    </row>
    <row r="24" spans="1:5" s="1110" customFormat="1" ht="21.75" customHeight="1">
      <c r="A24" s="1109" t="s">
        <v>1095</v>
      </c>
      <c r="B24" s="1122" t="s">
        <v>1400</v>
      </c>
      <c r="C24" s="1125">
        <v>354618</v>
      </c>
      <c r="D24" s="1125"/>
      <c r="E24" s="1123">
        <f t="shared" si="0"/>
        <v>354618</v>
      </c>
    </row>
    <row r="25" spans="1:5" s="1110" customFormat="1" ht="19.5" customHeight="1">
      <c r="A25" s="1105" t="s">
        <v>1102</v>
      </c>
      <c r="B25" s="1122" t="s">
        <v>1404</v>
      </c>
      <c r="C25" s="1125"/>
      <c r="D25" s="1125">
        <v>7553</v>
      </c>
      <c r="E25" s="1123">
        <f t="shared" si="0"/>
        <v>7553</v>
      </c>
    </row>
    <row r="26" spans="1:5" s="1110" customFormat="1" ht="19.5" customHeight="1">
      <c r="A26" s="1109" t="s">
        <v>1108</v>
      </c>
      <c r="B26" s="1122" t="s">
        <v>1405</v>
      </c>
      <c r="C26" s="1125"/>
      <c r="D26" s="1125">
        <v>16275</v>
      </c>
      <c r="E26" s="1123">
        <f t="shared" si="0"/>
        <v>16275</v>
      </c>
    </row>
    <row r="27" spans="1:5" s="1110" customFormat="1" ht="19.5" customHeight="1">
      <c r="A27" s="1105" t="s">
        <v>1125</v>
      </c>
      <c r="B27" s="1122" t="s">
        <v>1199</v>
      </c>
      <c r="C27" s="1125">
        <v>117</v>
      </c>
      <c r="D27" s="1125"/>
      <c r="E27" s="1123">
        <f t="shared" si="0"/>
        <v>117</v>
      </c>
    </row>
    <row r="28" spans="1:5" s="1110" customFormat="1" ht="19.5" customHeight="1">
      <c r="A28" s="1109" t="s">
        <v>1132</v>
      </c>
      <c r="B28" s="1122" t="s">
        <v>1418</v>
      </c>
      <c r="C28" s="1125"/>
      <c r="D28" s="1125">
        <v>3677</v>
      </c>
      <c r="E28" s="1123">
        <f t="shared" si="0"/>
        <v>3677</v>
      </c>
    </row>
    <row r="29" spans="1:5" s="1110" customFormat="1" ht="19.5" customHeight="1">
      <c r="A29" s="1105" t="s">
        <v>1140</v>
      </c>
      <c r="B29" s="1122" t="s">
        <v>1419</v>
      </c>
      <c r="C29" s="1125"/>
      <c r="D29" s="1125">
        <v>5301</v>
      </c>
      <c r="E29" s="1123">
        <f t="shared" si="0"/>
        <v>5301</v>
      </c>
    </row>
    <row r="30" spans="1:5" s="1110" customFormat="1" ht="19.5" customHeight="1">
      <c r="A30" s="1109" t="s">
        <v>1144</v>
      </c>
      <c r="B30" s="1122" t="s">
        <v>1582</v>
      </c>
      <c r="C30" s="1125">
        <v>10</v>
      </c>
      <c r="D30" s="1125"/>
      <c r="E30" s="1123">
        <f t="shared" si="0"/>
        <v>10</v>
      </c>
    </row>
    <row r="31" spans="1:5" s="1110" customFormat="1" ht="19.5" customHeight="1">
      <c r="A31" s="1105" t="s">
        <v>1146</v>
      </c>
      <c r="B31" s="1122" t="s">
        <v>1653</v>
      </c>
      <c r="C31" s="1125"/>
      <c r="D31" s="1125">
        <v>3491</v>
      </c>
      <c r="E31" s="1123">
        <f t="shared" si="0"/>
        <v>3491</v>
      </c>
    </row>
    <row r="32" spans="1:5" s="1110" customFormat="1" ht="19.5" customHeight="1">
      <c r="A32" s="1109" t="s">
        <v>1148</v>
      </c>
      <c r="B32" s="1110" t="s">
        <v>1470</v>
      </c>
      <c r="C32" s="1125"/>
      <c r="D32" s="1125">
        <v>22125</v>
      </c>
      <c r="E32" s="1123">
        <f t="shared" si="0"/>
        <v>22125</v>
      </c>
    </row>
    <row r="33" spans="2:5" ht="13.5" thickBot="1">
      <c r="B33" s="1126"/>
      <c r="C33" s="1133"/>
      <c r="D33" s="1133"/>
      <c r="E33" s="1127"/>
    </row>
    <row r="34" spans="1:5" ht="18" customHeight="1" thickBot="1">
      <c r="A34" s="1128" t="s">
        <v>1200</v>
      </c>
      <c r="B34" s="1129"/>
      <c r="C34" s="1134">
        <f>SUM(C9:C32)</f>
        <v>1001030</v>
      </c>
      <c r="D34" s="1134">
        <f>SUM(D9:D32)</f>
        <v>81085</v>
      </c>
      <c r="E34" s="1134">
        <f>SUM(E9:E32)</f>
        <v>1082115</v>
      </c>
    </row>
    <row r="35" spans="2:5" ht="8.25" customHeight="1">
      <c r="B35" s="1126"/>
      <c r="C35" s="1127"/>
      <c r="D35" s="1127"/>
      <c r="E35" s="1127"/>
    </row>
  </sheetData>
  <mergeCells count="1">
    <mergeCell ref="A34:B34"/>
  </mergeCells>
  <printOptions horizontalCentered="1"/>
  <pageMargins left="0.3937007874015748" right="0.3937007874015748" top="0.5905511811023623" bottom="0.3937007874015748" header="0.3937007874015748" footer="0.3937007874015748"/>
  <pageSetup fitToHeight="2" fitToWidth="1" horizontalDpi="600" verticalDpi="600" orientation="portrait" paperSize="9" scale="9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5"/>
  </sheetPr>
  <dimension ref="A1:E134"/>
  <sheetViews>
    <sheetView showZeros="0" view="pageBreakPreview" zoomScaleSheetLayoutView="100" workbookViewId="0" topLeftCell="A112">
      <selection activeCell="F4" sqref="F4"/>
    </sheetView>
  </sheetViews>
  <sheetFormatPr defaultColWidth="9.140625" defaultRowHeight="12.75"/>
  <cols>
    <col min="1" max="1" width="6.28125" style="1105" customWidth="1"/>
    <col min="2" max="2" width="55.57421875" style="1103" customWidth="1"/>
    <col min="3" max="3" width="14.28125" style="1104" customWidth="1"/>
    <col min="4" max="4" width="13.57421875" style="1104" customWidth="1"/>
    <col min="5" max="5" width="12.00390625" style="1104" customWidth="1"/>
    <col min="6" max="16384" width="9.140625" style="1103" customWidth="1"/>
  </cols>
  <sheetData>
    <row r="1" spans="1:5" ht="12" customHeight="1">
      <c r="A1" s="1109"/>
      <c r="B1" s="1116"/>
      <c r="C1" s="1117"/>
      <c r="D1" s="1117"/>
      <c r="E1" s="1117"/>
    </row>
    <row r="2" ht="16.5" customHeight="1"/>
    <row r="3" spans="1:5" s="1115" customFormat="1" ht="12.75">
      <c r="A3" s="1116"/>
      <c r="B3" s="1116"/>
      <c r="C3" s="1117"/>
      <c r="D3" s="1117"/>
      <c r="E3" s="1135" t="s">
        <v>1201</v>
      </c>
    </row>
    <row r="4" spans="1:5" s="1115" customFormat="1" ht="12.75">
      <c r="A4" s="1116"/>
      <c r="B4" s="1116"/>
      <c r="C4" s="1117"/>
      <c r="D4" s="1117"/>
      <c r="E4" s="1135"/>
    </row>
    <row r="5" spans="1:5" ht="42.75" customHeight="1">
      <c r="A5" s="1136" t="s">
        <v>1202</v>
      </c>
      <c r="B5" s="1136"/>
      <c r="C5" s="1136"/>
      <c r="D5" s="1136"/>
      <c r="E5" s="1136"/>
    </row>
    <row r="6" spans="1:5" ht="13.5" thickBot="1">
      <c r="A6" s="1137"/>
      <c r="E6" s="1106" t="s">
        <v>1833</v>
      </c>
    </row>
    <row r="7" spans="1:5" ht="40.5" customHeight="1" thickBot="1">
      <c r="A7" s="1107" t="s">
        <v>1203</v>
      </c>
      <c r="B7" s="1107" t="s">
        <v>1174</v>
      </c>
      <c r="C7" s="1108" t="s">
        <v>1162</v>
      </c>
      <c r="D7" s="1108" t="s">
        <v>1163</v>
      </c>
      <c r="E7" s="1108" t="s">
        <v>1164</v>
      </c>
    </row>
    <row r="8" ht="11.25" customHeight="1"/>
    <row r="9" spans="1:5" ht="19.5" customHeight="1">
      <c r="A9" s="1105" t="s">
        <v>1001</v>
      </c>
      <c r="B9" s="1103" t="s">
        <v>1838</v>
      </c>
      <c r="C9" s="1104">
        <v>24</v>
      </c>
      <c r="E9" s="1104">
        <f>SUM(C9:D9)</f>
        <v>24</v>
      </c>
    </row>
    <row r="10" spans="1:5" ht="18.75" customHeight="1">
      <c r="A10" s="1105" t="s">
        <v>1003</v>
      </c>
      <c r="B10" s="1103" t="s">
        <v>961</v>
      </c>
      <c r="C10" s="1104">
        <v>15</v>
      </c>
      <c r="D10" s="1104">
        <v>4788</v>
      </c>
      <c r="E10" s="1104">
        <f>SUM(C10:D10)</f>
        <v>4803</v>
      </c>
    </row>
    <row r="11" spans="1:5" ht="21.75" customHeight="1">
      <c r="A11" s="1105" t="s">
        <v>1013</v>
      </c>
      <c r="B11" s="1138" t="s">
        <v>850</v>
      </c>
      <c r="C11" s="1104">
        <v>22390</v>
      </c>
      <c r="E11" s="1104">
        <f>SUM(C11:D11)</f>
        <v>22390</v>
      </c>
    </row>
    <row r="12" ht="15" customHeight="1" thickBot="1"/>
    <row r="13" spans="1:5" s="1115" customFormat="1" ht="19.5" customHeight="1" thickBot="1">
      <c r="A13" s="1113" t="s">
        <v>1204</v>
      </c>
      <c r="B13" s="1113"/>
      <c r="C13" s="1114">
        <f>SUM(C9:C12)</f>
        <v>22429</v>
      </c>
      <c r="D13" s="1114">
        <f>SUM(D9:D12)</f>
        <v>4788</v>
      </c>
      <c r="E13" s="1114">
        <f>SUM(E9:E12)</f>
        <v>27217</v>
      </c>
    </row>
    <row r="14" spans="1:5" s="1115" customFormat="1" ht="12" customHeight="1">
      <c r="A14" s="1116"/>
      <c r="B14" s="1116"/>
      <c r="C14" s="1117"/>
      <c r="D14" s="1117"/>
      <c r="E14" s="1117"/>
    </row>
    <row r="15" ht="13.5" customHeight="1">
      <c r="A15" s="1137"/>
    </row>
    <row r="16" spans="1:5" ht="13.5" customHeight="1">
      <c r="A16" s="1139"/>
      <c r="E16" s="1081" t="s">
        <v>1205</v>
      </c>
    </row>
    <row r="17" spans="1:5" ht="13.5" customHeight="1">
      <c r="A17" s="1139"/>
      <c r="E17" s="1081"/>
    </row>
    <row r="18" ht="9" customHeight="1">
      <c r="A18" s="1137"/>
    </row>
    <row r="19" ht="13.5" customHeight="1">
      <c r="A19" s="1137"/>
    </row>
    <row r="20" ht="13.5" customHeight="1">
      <c r="A20" s="1137"/>
    </row>
    <row r="21" ht="46.5" customHeight="1">
      <c r="A21" s="1137"/>
    </row>
    <row r="22" ht="23.25" customHeight="1">
      <c r="A22" s="1140" t="s">
        <v>1206</v>
      </c>
    </row>
    <row r="23" spans="1:5" ht="21.75" customHeight="1" thickBot="1">
      <c r="A23" s="1137"/>
      <c r="E23" s="1106" t="s">
        <v>1833</v>
      </c>
    </row>
    <row r="24" spans="1:5" ht="39" customHeight="1" thickBot="1">
      <c r="A24" s="1107" t="s">
        <v>1203</v>
      </c>
      <c r="B24" s="1107" t="s">
        <v>1174</v>
      </c>
      <c r="C24" s="1108" t="s">
        <v>1162</v>
      </c>
      <c r="D24" s="1108" t="s">
        <v>1163</v>
      </c>
      <c r="E24" s="1108" t="s">
        <v>1164</v>
      </c>
    </row>
    <row r="25" ht="15" customHeight="1"/>
    <row r="26" spans="1:5" ht="15" customHeight="1">
      <c r="A26" s="1109" t="s">
        <v>1001</v>
      </c>
      <c r="B26" s="1110" t="s">
        <v>752</v>
      </c>
      <c r="C26" s="1111">
        <v>264</v>
      </c>
      <c r="D26" s="1111"/>
      <c r="E26" s="1111">
        <f>SUM(C26:D26)</f>
        <v>264</v>
      </c>
    </row>
    <row r="27" spans="1:5" ht="15" customHeight="1">
      <c r="A27" s="1109" t="s">
        <v>1003</v>
      </c>
      <c r="B27" s="1110" t="s">
        <v>1838</v>
      </c>
      <c r="C27" s="1111">
        <v>90</v>
      </c>
      <c r="D27" s="1111">
        <v>29</v>
      </c>
      <c r="E27" s="1111">
        <f>SUM(C27:D27)</f>
        <v>119</v>
      </c>
    </row>
    <row r="28" spans="1:5" ht="15" customHeight="1">
      <c r="A28" s="1109" t="s">
        <v>1013</v>
      </c>
      <c r="B28" s="1110" t="s">
        <v>1207</v>
      </c>
      <c r="C28" s="1111">
        <v>9</v>
      </c>
      <c r="D28" s="1111">
        <v>190</v>
      </c>
      <c r="E28" s="1111">
        <f>SUM(C28:D28)</f>
        <v>199</v>
      </c>
    </row>
    <row r="29" ht="16.5" customHeight="1" thickBot="1"/>
    <row r="30" spans="1:5" ht="15.75" customHeight="1" thickBot="1">
      <c r="A30" s="1113" t="s">
        <v>1208</v>
      </c>
      <c r="B30" s="1113"/>
      <c r="C30" s="1114">
        <f>SUM(C26:C29)</f>
        <v>363</v>
      </c>
      <c r="D30" s="1114">
        <f>SUM(D26:D29)</f>
        <v>219</v>
      </c>
      <c r="E30" s="1114">
        <f>SUM(E26:E29)</f>
        <v>582</v>
      </c>
    </row>
    <row r="31" spans="1:5" ht="15" customHeight="1">
      <c r="A31" s="1116"/>
      <c r="B31" s="1116"/>
      <c r="C31" s="1117"/>
      <c r="D31" s="1117"/>
      <c r="E31" s="1117"/>
    </row>
    <row r="32" spans="1:5" ht="18" customHeight="1">
      <c r="A32" s="1109"/>
      <c r="B32" s="1116"/>
      <c r="C32" s="1117"/>
      <c r="D32" s="1141"/>
      <c r="E32" s="1117"/>
    </row>
    <row r="33" ht="19.5" customHeight="1">
      <c r="A33" s="1140" t="s">
        <v>1209</v>
      </c>
    </row>
    <row r="34" spans="1:5" ht="17.25" customHeight="1" thickBot="1">
      <c r="A34" s="1137"/>
      <c r="E34" s="1106" t="s">
        <v>1833</v>
      </c>
    </row>
    <row r="35" spans="1:5" ht="39" customHeight="1" thickBot="1">
      <c r="A35" s="1107" t="s">
        <v>1203</v>
      </c>
      <c r="B35" s="1107" t="s">
        <v>1174</v>
      </c>
      <c r="C35" s="1108" t="s">
        <v>1162</v>
      </c>
      <c r="D35" s="1108" t="s">
        <v>1163</v>
      </c>
      <c r="E35" s="1108" t="s">
        <v>1164</v>
      </c>
    </row>
    <row r="36" spans="1:5" ht="19.5" customHeight="1">
      <c r="A36" s="1142"/>
      <c r="B36" s="1143"/>
      <c r="C36" s="1144"/>
      <c r="D36" s="1144"/>
      <c r="E36" s="1144"/>
    </row>
    <row r="37" spans="1:5" ht="15" customHeight="1">
      <c r="A37" s="1109" t="s">
        <v>1210</v>
      </c>
      <c r="B37" s="1103" t="s">
        <v>752</v>
      </c>
      <c r="C37" s="1104">
        <v>180</v>
      </c>
      <c r="D37" s="1104">
        <v>39</v>
      </c>
      <c r="E37" s="1104">
        <f>SUM(C37:D37)</f>
        <v>219</v>
      </c>
    </row>
    <row r="38" spans="1:5" ht="15" customHeight="1">
      <c r="A38" s="1109" t="s">
        <v>1003</v>
      </c>
      <c r="B38" s="1110" t="s">
        <v>1838</v>
      </c>
      <c r="C38" s="1104">
        <v>62</v>
      </c>
      <c r="D38" s="1104">
        <v>1</v>
      </c>
      <c r="E38" s="1104">
        <f>SUM(C38:D38)</f>
        <v>63</v>
      </c>
    </row>
    <row r="39" spans="1:5" ht="15" customHeight="1">
      <c r="A39" s="1109" t="s">
        <v>1013</v>
      </c>
      <c r="B39" s="1110" t="s">
        <v>961</v>
      </c>
      <c r="D39" s="1104">
        <v>255</v>
      </c>
      <c r="E39" s="1104">
        <f>SUM(C39:D39)</f>
        <v>255</v>
      </c>
    </row>
    <row r="40" ht="15.75" customHeight="1" thickBot="1">
      <c r="A40" s="1145"/>
    </row>
    <row r="41" spans="1:5" ht="16.5" customHeight="1" thickBot="1">
      <c r="A41" s="1113" t="s">
        <v>1208</v>
      </c>
      <c r="B41" s="1113"/>
      <c r="C41" s="1114">
        <f>SUM(C37:C40)</f>
        <v>242</v>
      </c>
      <c r="D41" s="1114">
        <f>SUM(D37:D40)</f>
        <v>295</v>
      </c>
      <c r="E41" s="1114">
        <f>SUM(E37:E40)</f>
        <v>537</v>
      </c>
    </row>
    <row r="42" spans="1:5" ht="15" customHeight="1">
      <c r="A42" s="1116"/>
      <c r="B42" s="1116"/>
      <c r="C42" s="1117"/>
      <c r="D42" s="1117"/>
      <c r="E42" s="1117"/>
    </row>
    <row r="43" spans="1:5" ht="15" customHeight="1">
      <c r="A43" s="1116"/>
      <c r="B43" s="1116"/>
      <c r="C43" s="1117"/>
      <c r="D43" s="1117"/>
      <c r="E43" s="1117"/>
    </row>
    <row r="44" spans="1:5" ht="16.5" customHeight="1">
      <c r="A44" s="1109"/>
      <c r="B44" s="1116"/>
      <c r="C44" s="1117"/>
      <c r="D44" s="1141"/>
      <c r="E44" s="1117"/>
    </row>
    <row r="45" ht="20.25" customHeight="1">
      <c r="A45" s="1140" t="s">
        <v>1211</v>
      </c>
    </row>
    <row r="46" spans="1:5" ht="13.5" customHeight="1" thickBot="1">
      <c r="A46" s="1137"/>
      <c r="E46" s="1106" t="s">
        <v>1833</v>
      </c>
    </row>
    <row r="47" spans="1:5" ht="39" customHeight="1" thickBot="1">
      <c r="A47" s="1107" t="s">
        <v>1203</v>
      </c>
      <c r="B47" s="1107" t="s">
        <v>1174</v>
      </c>
      <c r="C47" s="1108" t="s">
        <v>1162</v>
      </c>
      <c r="D47" s="1108" t="s">
        <v>1163</v>
      </c>
      <c r="E47" s="1108" t="s">
        <v>1164</v>
      </c>
    </row>
    <row r="48" ht="15" customHeight="1"/>
    <row r="49" spans="1:5" s="1110" customFormat="1" ht="15" customHeight="1">
      <c r="A49" s="1109" t="s">
        <v>1001</v>
      </c>
      <c r="B49" s="1110" t="s">
        <v>752</v>
      </c>
      <c r="C49" s="1111">
        <v>324</v>
      </c>
      <c r="D49" s="1111"/>
      <c r="E49" s="1111">
        <f>SUM(C49:D49)</f>
        <v>324</v>
      </c>
    </row>
    <row r="50" spans="1:5" s="1110" customFormat="1" ht="15" customHeight="1">
      <c r="A50" s="1109" t="s">
        <v>1003</v>
      </c>
      <c r="B50" s="1110" t="s">
        <v>1838</v>
      </c>
      <c r="C50" s="1111">
        <v>77</v>
      </c>
      <c r="D50" s="1111">
        <v>58</v>
      </c>
      <c r="E50" s="1111">
        <f>SUM(C50:D50)</f>
        <v>135</v>
      </c>
    </row>
    <row r="51" spans="1:5" s="1110" customFormat="1" ht="15" customHeight="1">
      <c r="A51" s="1109" t="s">
        <v>1013</v>
      </c>
      <c r="B51" s="1110" t="s">
        <v>1207</v>
      </c>
      <c r="C51" s="1111">
        <v>1</v>
      </c>
      <c r="D51" s="1111">
        <v>1024</v>
      </c>
      <c r="E51" s="1111">
        <f>SUM(C51:D51)</f>
        <v>1025</v>
      </c>
    </row>
    <row r="52" spans="1:5" s="1110" customFormat="1" ht="15" customHeight="1">
      <c r="A52" s="1109" t="s">
        <v>1017</v>
      </c>
      <c r="B52" s="1110" t="s">
        <v>1212</v>
      </c>
      <c r="C52" s="1111"/>
      <c r="D52" s="1111">
        <v>1</v>
      </c>
      <c r="E52" s="1111">
        <f>SUM(C52:D52)</f>
        <v>1</v>
      </c>
    </row>
    <row r="53" ht="15" customHeight="1" thickBot="1"/>
    <row r="54" spans="1:5" ht="17.25" customHeight="1" thickBot="1">
      <c r="A54" s="1113" t="s">
        <v>1208</v>
      </c>
      <c r="B54" s="1113"/>
      <c r="C54" s="1114">
        <f>SUM(C49:C53)</f>
        <v>402</v>
      </c>
      <c r="D54" s="1114">
        <f>SUM(D49:D53)</f>
        <v>1083</v>
      </c>
      <c r="E54" s="1114">
        <f>SUM(E49:E53)</f>
        <v>1485</v>
      </c>
    </row>
    <row r="55" spans="1:5" ht="10.5" customHeight="1">
      <c r="A55" s="1116"/>
      <c r="B55" s="1116"/>
      <c r="C55" s="1117"/>
      <c r="D55" s="1117"/>
      <c r="E55" s="1117"/>
    </row>
    <row r="56" spans="1:5" ht="15" customHeight="1">
      <c r="A56" s="1116"/>
      <c r="B56" s="1116"/>
      <c r="C56" s="1117"/>
      <c r="D56" s="1117"/>
      <c r="E56" s="1117"/>
    </row>
    <row r="57" ht="20.25" customHeight="1">
      <c r="A57" s="1140" t="s">
        <v>1213</v>
      </c>
    </row>
    <row r="58" spans="1:5" ht="13.5" customHeight="1" thickBot="1">
      <c r="A58" s="1137"/>
      <c r="E58" s="1106" t="s">
        <v>1833</v>
      </c>
    </row>
    <row r="59" spans="1:5" ht="39" customHeight="1" thickBot="1">
      <c r="A59" s="1107" t="s">
        <v>1203</v>
      </c>
      <c r="B59" s="1107" t="s">
        <v>1174</v>
      </c>
      <c r="C59" s="1108" t="s">
        <v>1162</v>
      </c>
      <c r="D59" s="1108" t="s">
        <v>1163</v>
      </c>
      <c r="E59" s="1108" t="s">
        <v>1164</v>
      </c>
    </row>
    <row r="60" ht="15" customHeight="1"/>
    <row r="61" spans="1:5" s="1110" customFormat="1" ht="15" customHeight="1">
      <c r="A61" s="1109" t="s">
        <v>1013</v>
      </c>
      <c r="B61" s="1110" t="s">
        <v>1207</v>
      </c>
      <c r="C61" s="1111">
        <v>160</v>
      </c>
      <c r="D61" s="1111"/>
      <c r="E61" s="1111">
        <f>SUM(C61:D61)</f>
        <v>160</v>
      </c>
    </row>
    <row r="62" ht="15" customHeight="1" thickBot="1"/>
    <row r="63" spans="1:5" ht="16.5" customHeight="1" thickBot="1">
      <c r="A63" s="1113" t="s">
        <v>1208</v>
      </c>
      <c r="B63" s="1113"/>
      <c r="C63" s="1114">
        <f>SUM(C61:C62)</f>
        <v>160</v>
      </c>
      <c r="D63" s="1114">
        <f>SUM(D61:D62)</f>
        <v>0</v>
      </c>
      <c r="E63" s="1114">
        <f>SUM(E61:E62)</f>
        <v>160</v>
      </c>
    </row>
    <row r="64" spans="1:5" ht="21" customHeight="1" thickBot="1">
      <c r="A64" s="1116"/>
      <c r="B64" s="1116"/>
      <c r="C64" s="1117"/>
      <c r="D64" s="1117"/>
      <c r="E64" s="1117"/>
    </row>
    <row r="65" spans="1:5" ht="18" customHeight="1" thickBot="1">
      <c r="A65" s="1146"/>
      <c r="B65" s="1147" t="s">
        <v>1214</v>
      </c>
      <c r="C65" s="1114">
        <f>SUM(C63+C54+C41+C30)</f>
        <v>1167</v>
      </c>
      <c r="D65" s="1114">
        <f>SUM(D63+D54+D41+D30)</f>
        <v>1597</v>
      </c>
      <c r="E65" s="1114">
        <f>SUM(E63+E54+E41+E30)</f>
        <v>2764</v>
      </c>
    </row>
    <row r="66" spans="1:5" ht="18" customHeight="1">
      <c r="A66" s="1116"/>
      <c r="B66" s="1116"/>
      <c r="C66" s="1117"/>
      <c r="D66" s="1117"/>
      <c r="E66" s="1117"/>
    </row>
    <row r="67" spans="1:5" ht="19.5" customHeight="1">
      <c r="A67" s="1116"/>
      <c r="B67" s="1116"/>
      <c r="C67" s="1117"/>
      <c r="D67" s="1117"/>
      <c r="E67" s="1117"/>
    </row>
    <row r="68" spans="1:5" ht="16.5" customHeight="1">
      <c r="A68" s="1148"/>
      <c r="B68" s="1116"/>
      <c r="C68" s="1117"/>
      <c r="D68" s="1141"/>
      <c r="E68" s="1081" t="s">
        <v>1215</v>
      </c>
    </row>
    <row r="69" ht="30.75" customHeight="1"/>
    <row r="70" ht="20.25" customHeight="1"/>
    <row r="71" ht="18.75" customHeight="1" thickBot="1">
      <c r="E71" s="1106" t="s">
        <v>1833</v>
      </c>
    </row>
    <row r="72" spans="1:5" ht="38.25" customHeight="1" thickBot="1">
      <c r="A72" s="1107" t="s">
        <v>985</v>
      </c>
      <c r="B72" s="1107" t="s">
        <v>1174</v>
      </c>
      <c r="C72" s="1108" t="s">
        <v>1162</v>
      </c>
      <c r="D72" s="1108" t="s">
        <v>1163</v>
      </c>
      <c r="E72" s="1108" t="s">
        <v>1164</v>
      </c>
    </row>
    <row r="73" ht="19.5" customHeight="1"/>
    <row r="74" spans="1:5" ht="19.5" customHeight="1">
      <c r="A74" s="1109" t="s">
        <v>1001</v>
      </c>
      <c r="B74" s="1110" t="s">
        <v>1216</v>
      </c>
      <c r="C74" s="1111">
        <v>669</v>
      </c>
      <c r="D74" s="1149"/>
      <c r="E74" s="1111">
        <f aca="true" t="shared" si="0" ref="E74:E79">SUM(C74:D74)</f>
        <v>669</v>
      </c>
    </row>
    <row r="75" spans="1:5" ht="19.5" customHeight="1">
      <c r="A75" s="1109" t="s">
        <v>1003</v>
      </c>
      <c r="B75" s="1103" t="s">
        <v>1217</v>
      </c>
      <c r="C75" s="1111">
        <v>3324</v>
      </c>
      <c r="D75" s="1149"/>
      <c r="E75" s="1111">
        <f t="shared" si="0"/>
        <v>3324</v>
      </c>
    </row>
    <row r="76" spans="1:5" ht="19.5" customHeight="1">
      <c r="A76" s="1109" t="s">
        <v>1013</v>
      </c>
      <c r="B76" s="1112" t="s">
        <v>1218</v>
      </c>
      <c r="C76" s="1150">
        <v>2930</v>
      </c>
      <c r="D76" s="1150">
        <v>5110</v>
      </c>
      <c r="E76" s="1111">
        <f t="shared" si="0"/>
        <v>8040</v>
      </c>
    </row>
    <row r="77" spans="1:5" ht="27.75" customHeight="1">
      <c r="A77" s="1109" t="s">
        <v>1015</v>
      </c>
      <c r="B77" s="1112" t="s">
        <v>1219</v>
      </c>
      <c r="C77" s="1150">
        <v>16000</v>
      </c>
      <c r="D77" s="1151"/>
      <c r="E77" s="1111">
        <f t="shared" si="0"/>
        <v>16000</v>
      </c>
    </row>
    <row r="78" spans="1:5" ht="19.5" customHeight="1">
      <c r="A78" s="1109" t="s">
        <v>1017</v>
      </c>
      <c r="B78" s="1112" t="s">
        <v>1220</v>
      </c>
      <c r="C78" s="1152"/>
      <c r="D78" s="1152">
        <v>3000</v>
      </c>
      <c r="E78" s="1111">
        <f t="shared" si="0"/>
        <v>3000</v>
      </c>
    </row>
    <row r="79" ht="18" customHeight="1" thickBot="1">
      <c r="E79" s="1104">
        <f t="shared" si="0"/>
        <v>0</v>
      </c>
    </row>
    <row r="80" spans="1:5" s="1115" customFormat="1" ht="15" customHeight="1" thickBot="1">
      <c r="A80" s="1113" t="s">
        <v>1221</v>
      </c>
      <c r="B80" s="1113"/>
      <c r="C80" s="1114">
        <f>SUM(C74:C79)</f>
        <v>22923</v>
      </c>
      <c r="D80" s="1114">
        <f>SUM(D74:D79)</f>
        <v>8110</v>
      </c>
      <c r="E80" s="1114">
        <f>SUM(E74:E79)</f>
        <v>31033</v>
      </c>
    </row>
    <row r="81" spans="1:5" s="1115" customFormat="1" ht="12" customHeight="1">
      <c r="A81" s="1153"/>
      <c r="B81" s="1153"/>
      <c r="C81" s="1117"/>
      <c r="D81" s="1117"/>
      <c r="E81" s="1117"/>
    </row>
    <row r="82" spans="1:5" s="1115" customFormat="1" ht="18.75" customHeight="1">
      <c r="A82" s="1118" t="s">
        <v>1185</v>
      </c>
      <c r="B82" s="1118"/>
      <c r="C82" s="1119">
        <v>3599</v>
      </c>
      <c r="D82" s="1119">
        <v>5110</v>
      </c>
      <c r="E82" s="1119">
        <f>SUM(C82:D82)</f>
        <v>8709</v>
      </c>
    </row>
    <row r="83" spans="1:5" ht="17.25" customHeight="1">
      <c r="A83" s="1109"/>
      <c r="B83" s="1116"/>
      <c r="C83" s="1117"/>
      <c r="D83" s="1117"/>
      <c r="E83" s="1081" t="s">
        <v>1222</v>
      </c>
    </row>
    <row r="84" spans="1:4" ht="21" customHeight="1">
      <c r="A84" s="1148"/>
      <c r="B84" s="1116"/>
      <c r="C84" s="1117"/>
      <c r="D84" s="1141"/>
    </row>
    <row r="85" ht="39" customHeight="1"/>
    <row r="86" ht="17.25" customHeight="1"/>
    <row r="87" ht="19.5" customHeight="1" thickBot="1">
      <c r="E87" s="1106" t="s">
        <v>1833</v>
      </c>
    </row>
    <row r="88" spans="1:5" ht="39" customHeight="1" thickBot="1">
      <c r="A88" s="1107" t="s">
        <v>985</v>
      </c>
      <c r="B88" s="1107" t="s">
        <v>1174</v>
      </c>
      <c r="C88" s="1108" t="s">
        <v>1162</v>
      </c>
      <c r="D88" s="1108" t="s">
        <v>1163</v>
      </c>
      <c r="E88" s="1108" t="s">
        <v>1164</v>
      </c>
    </row>
    <row r="89" spans="1:5" ht="20.25" customHeight="1">
      <c r="A89" s="1143"/>
      <c r="B89" s="1143"/>
      <c r="C89" s="1144"/>
      <c r="D89" s="1144"/>
      <c r="E89" s="1144"/>
    </row>
    <row r="90" spans="1:5" ht="20.25" customHeight="1">
      <c r="A90" s="1154" t="s">
        <v>1001</v>
      </c>
      <c r="B90" s="1155" t="s">
        <v>870</v>
      </c>
      <c r="C90" s="1156">
        <v>595</v>
      </c>
      <c r="D90" s="1156"/>
      <c r="E90" s="1104">
        <f>SUM(C90:D90)</f>
        <v>595</v>
      </c>
    </row>
    <row r="91" spans="1:5" ht="18" customHeight="1">
      <c r="A91" s="1105" t="s">
        <v>1003</v>
      </c>
      <c r="B91" s="1103" t="s">
        <v>1223</v>
      </c>
      <c r="C91" s="1104">
        <v>3654</v>
      </c>
      <c r="E91" s="1104">
        <f>SUM(C91:D91)</f>
        <v>3654</v>
      </c>
    </row>
    <row r="92" spans="1:5" ht="18" customHeight="1">
      <c r="A92" s="1154" t="s">
        <v>1013</v>
      </c>
      <c r="B92" s="1103" t="s">
        <v>1819</v>
      </c>
      <c r="C92" s="1104">
        <v>3120</v>
      </c>
      <c r="D92" s="1104">
        <v>5000</v>
      </c>
      <c r="E92" s="1104">
        <f>SUM(C92:D92)</f>
        <v>8120</v>
      </c>
    </row>
    <row r="93" spans="1:5" ht="18" customHeight="1">
      <c r="A93" s="1105" t="s">
        <v>1015</v>
      </c>
      <c r="B93" s="1110" t="s">
        <v>1886</v>
      </c>
      <c r="C93" s="1111">
        <v>400</v>
      </c>
      <c r="D93" s="1149">
        <v>5136</v>
      </c>
      <c r="E93" s="1111">
        <f>SUM(C93:D93)</f>
        <v>5536</v>
      </c>
    </row>
    <row r="94" ht="14.25" customHeight="1" thickBot="1"/>
    <row r="95" spans="1:5" ht="18" customHeight="1" thickBot="1">
      <c r="A95" s="1113" t="s">
        <v>1224</v>
      </c>
      <c r="B95" s="1113"/>
      <c r="C95" s="1114">
        <f>SUM(C90:C94)</f>
        <v>7769</v>
      </c>
      <c r="D95" s="1114">
        <f>SUM(D90:D94)</f>
        <v>10136</v>
      </c>
      <c r="E95" s="1114">
        <f>SUM(E90:E94)</f>
        <v>17905</v>
      </c>
    </row>
    <row r="96" spans="1:5" ht="15" customHeight="1">
      <c r="A96" s="1116"/>
      <c r="B96" s="1116"/>
      <c r="C96" s="1117"/>
      <c r="D96" s="1117"/>
      <c r="E96" s="1117"/>
    </row>
    <row r="97" spans="1:5" ht="15.75" customHeight="1">
      <c r="A97" s="1109"/>
      <c r="B97" s="1116"/>
      <c r="C97" s="1117"/>
      <c r="D97" s="1117"/>
      <c r="E97" s="1117"/>
    </row>
    <row r="98" spans="1:5" ht="15" customHeight="1">
      <c r="A98" s="1121"/>
      <c r="E98" s="1081" t="s">
        <v>1225</v>
      </c>
    </row>
    <row r="99" spans="1:5" ht="15" customHeight="1">
      <c r="A99" s="1121"/>
      <c r="E99" s="1081"/>
    </row>
    <row r="100" ht="30" customHeight="1"/>
    <row r="101" ht="15.75" customHeight="1"/>
    <row r="102" ht="18.75" customHeight="1" thickBot="1">
      <c r="E102" s="1106" t="s">
        <v>1833</v>
      </c>
    </row>
    <row r="103" spans="1:5" ht="38.25" customHeight="1" thickBot="1">
      <c r="A103" s="1107" t="s">
        <v>985</v>
      </c>
      <c r="B103" s="1107" t="s">
        <v>1174</v>
      </c>
      <c r="C103" s="1108" t="s">
        <v>1162</v>
      </c>
      <c r="D103" s="1108" t="s">
        <v>1163</v>
      </c>
      <c r="E103" s="1108" t="s">
        <v>1164</v>
      </c>
    </row>
    <row r="104" ht="13.5" customHeight="1"/>
    <row r="105" spans="1:5" ht="15.75" customHeight="1">
      <c r="A105" s="1109" t="s">
        <v>1001</v>
      </c>
      <c r="B105" s="1110" t="s">
        <v>1736</v>
      </c>
      <c r="C105" s="1149"/>
      <c r="D105" s="1149">
        <v>1284</v>
      </c>
      <c r="E105" s="1111">
        <f aca="true" t="shared" si="1" ref="E105:E114">SUM(C105:D105)</f>
        <v>1284</v>
      </c>
    </row>
    <row r="106" spans="1:5" ht="13.5" customHeight="1">
      <c r="A106" s="1109" t="s">
        <v>1003</v>
      </c>
      <c r="B106" s="1112" t="s">
        <v>1226</v>
      </c>
      <c r="C106" s="1149"/>
      <c r="D106" s="1149">
        <v>42387</v>
      </c>
      <c r="E106" s="1150">
        <f t="shared" si="1"/>
        <v>42387</v>
      </c>
    </row>
    <row r="107" spans="1:5" ht="13.5" customHeight="1">
      <c r="A107" s="1109" t="s">
        <v>1013</v>
      </c>
      <c r="B107" s="1112" t="s">
        <v>1767</v>
      </c>
      <c r="C107" s="1149"/>
      <c r="D107" s="1149">
        <v>19113</v>
      </c>
      <c r="E107" s="1150">
        <f t="shared" si="1"/>
        <v>19113</v>
      </c>
    </row>
    <row r="108" spans="1:5" ht="13.5" customHeight="1">
      <c r="A108" s="1109" t="s">
        <v>1019</v>
      </c>
      <c r="B108" s="1112" t="s">
        <v>1227</v>
      </c>
      <c r="C108" s="1149"/>
      <c r="D108" s="1149">
        <v>1927</v>
      </c>
      <c r="E108" s="1150">
        <f t="shared" si="1"/>
        <v>1927</v>
      </c>
    </row>
    <row r="109" spans="1:5" ht="13.5" customHeight="1">
      <c r="A109" s="1109" t="s">
        <v>1021</v>
      </c>
      <c r="B109" s="1112" t="s">
        <v>1228</v>
      </c>
      <c r="C109" s="1149"/>
      <c r="D109" s="1149">
        <v>3101</v>
      </c>
      <c r="E109" s="1150">
        <f t="shared" si="1"/>
        <v>3101</v>
      </c>
    </row>
    <row r="110" spans="1:5" ht="13.5" customHeight="1">
      <c r="A110" s="1109" t="s">
        <v>1023</v>
      </c>
      <c r="B110" s="1112" t="s">
        <v>786</v>
      </c>
      <c r="C110" s="1149"/>
      <c r="D110" s="1149">
        <v>4977</v>
      </c>
      <c r="E110" s="1150">
        <f t="shared" si="1"/>
        <v>4977</v>
      </c>
    </row>
    <row r="111" spans="1:5" ht="13.5" customHeight="1">
      <c r="A111" s="1109" t="s">
        <v>1025</v>
      </c>
      <c r="B111" s="1112" t="s">
        <v>1229</v>
      </c>
      <c r="C111" s="1149"/>
      <c r="D111" s="1149">
        <v>12780</v>
      </c>
      <c r="E111" s="1150">
        <f t="shared" si="1"/>
        <v>12780</v>
      </c>
    </row>
    <row r="112" spans="1:5" ht="13.5" customHeight="1">
      <c r="A112" s="1105" t="s">
        <v>1046</v>
      </c>
      <c r="B112" s="1110" t="s">
        <v>1230</v>
      </c>
      <c r="D112" s="1104">
        <v>1567</v>
      </c>
      <c r="E112" s="1104">
        <f t="shared" si="1"/>
        <v>1567</v>
      </c>
    </row>
    <row r="113" spans="1:5" ht="13.5" customHeight="1">
      <c r="A113" s="1109" t="s">
        <v>1055</v>
      </c>
      <c r="B113" s="1110" t="s">
        <v>1231</v>
      </c>
      <c r="D113" s="1104">
        <v>5444</v>
      </c>
      <c r="E113" s="1104">
        <f t="shared" si="1"/>
        <v>5444</v>
      </c>
    </row>
    <row r="114" spans="1:5" ht="13.5" customHeight="1">
      <c r="A114" s="1105" t="s">
        <v>1057</v>
      </c>
      <c r="B114" s="1110" t="s">
        <v>1232</v>
      </c>
      <c r="D114" s="1104">
        <v>150000</v>
      </c>
      <c r="E114" s="1104">
        <f t="shared" si="1"/>
        <v>150000</v>
      </c>
    </row>
    <row r="115" ht="13.5" customHeight="1" thickBot="1"/>
    <row r="116" spans="1:5" s="1115" customFormat="1" ht="15" customHeight="1" thickBot="1">
      <c r="A116" s="1113" t="s">
        <v>1233</v>
      </c>
      <c r="B116" s="1113"/>
      <c r="C116" s="1114">
        <f>SUM(C105:C115)</f>
        <v>0</v>
      </c>
      <c r="D116" s="1114">
        <f>SUM(D105:D115)</f>
        <v>242580</v>
      </c>
      <c r="E116" s="1114">
        <f>SUM(E105:E115)</f>
        <v>242580</v>
      </c>
    </row>
    <row r="117" spans="1:5" s="1115" customFormat="1" ht="15" customHeight="1">
      <c r="A117" s="1153"/>
      <c r="B117" s="1153"/>
      <c r="C117" s="1117"/>
      <c r="D117" s="1117"/>
      <c r="E117" s="1117"/>
    </row>
    <row r="118" spans="1:5" s="1115" customFormat="1" ht="15" customHeight="1">
      <c r="A118" s="1118" t="s">
        <v>1185</v>
      </c>
      <c r="B118" s="1118"/>
      <c r="C118" s="1119"/>
      <c r="D118" s="1119">
        <v>42387</v>
      </c>
      <c r="E118" s="1119">
        <f>SUM(C118:D118)</f>
        <v>42387</v>
      </c>
    </row>
    <row r="120" ht="13.5" customHeight="1">
      <c r="A120" s="1137"/>
    </row>
    <row r="122" ht="12.75">
      <c r="E122" s="1081" t="s">
        <v>1234</v>
      </c>
    </row>
    <row r="125" ht="32.25" customHeight="1"/>
    <row r="127" ht="13.5" thickBot="1">
      <c r="E127" s="1106" t="s">
        <v>1833</v>
      </c>
    </row>
    <row r="128" spans="1:5" ht="46.5" customHeight="1" thickBot="1">
      <c r="A128" s="1107" t="s">
        <v>985</v>
      </c>
      <c r="B128" s="1107" t="s">
        <v>1174</v>
      </c>
      <c r="C128" s="1108" t="s">
        <v>1162</v>
      </c>
      <c r="D128" s="1108" t="s">
        <v>1163</v>
      </c>
      <c r="E128" s="1108" t="s">
        <v>1164</v>
      </c>
    </row>
    <row r="129" ht="18.75" customHeight="1"/>
    <row r="130" spans="1:5" ht="22.5" customHeight="1">
      <c r="A130" s="1105" t="s">
        <v>1001</v>
      </c>
      <c r="B130" s="1103" t="s">
        <v>1235</v>
      </c>
      <c r="C130" s="1104">
        <v>287</v>
      </c>
      <c r="E130" s="1104">
        <f>SUM(C130:D130)</f>
        <v>287</v>
      </c>
    </row>
    <row r="131" spans="1:5" ht="18.75" customHeight="1">
      <c r="A131" s="1105" t="s">
        <v>1003</v>
      </c>
      <c r="B131" s="1103" t="s">
        <v>1236</v>
      </c>
      <c r="C131" s="1104">
        <v>407</v>
      </c>
      <c r="E131" s="1104">
        <f>SUM(C131:D131)</f>
        <v>407</v>
      </c>
    </row>
    <row r="132" spans="1:5" ht="21" customHeight="1">
      <c r="A132" s="1105" t="s">
        <v>1013</v>
      </c>
      <c r="B132" s="1103" t="s">
        <v>1237</v>
      </c>
      <c r="C132" s="1104">
        <v>31</v>
      </c>
      <c r="E132" s="1104">
        <f>SUM(C132:D132)</f>
        <v>31</v>
      </c>
    </row>
    <row r="133" ht="13.5" thickBot="1"/>
    <row r="134" spans="1:5" s="1115" customFormat="1" ht="18" customHeight="1" thickBot="1">
      <c r="A134" s="1113" t="s">
        <v>1238</v>
      </c>
      <c r="B134" s="1113"/>
      <c r="C134" s="1114">
        <f>SUM(C127:C133)</f>
        <v>725</v>
      </c>
      <c r="D134" s="1114">
        <f>SUM(D127:D133)</f>
        <v>0</v>
      </c>
      <c r="E134" s="1114">
        <f>SUM(E127:E133)</f>
        <v>725</v>
      </c>
    </row>
  </sheetData>
  <mergeCells count="12">
    <mergeCell ref="A82:B82"/>
    <mergeCell ref="A134:B134"/>
    <mergeCell ref="A118:B118"/>
    <mergeCell ref="A116:B116"/>
    <mergeCell ref="A95:B95"/>
    <mergeCell ref="A13:B13"/>
    <mergeCell ref="A80:B80"/>
    <mergeCell ref="A5:E5"/>
    <mergeCell ref="A30:B30"/>
    <mergeCell ref="A41:B41"/>
    <mergeCell ref="A54:B54"/>
    <mergeCell ref="A63:B63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scale="92" r:id="rId2"/>
  <rowBreaks count="3" manualBreakCount="3">
    <brk id="43" max="5" man="1"/>
    <brk id="82" max="255" man="1"/>
    <brk id="121" max="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9"/>
  </sheetPr>
  <dimension ref="A1:E45"/>
  <sheetViews>
    <sheetView showGridLines="0" workbookViewId="0" topLeftCell="A1">
      <selection activeCell="G4" sqref="G4"/>
    </sheetView>
  </sheetViews>
  <sheetFormatPr defaultColWidth="9.140625" defaultRowHeight="12.75"/>
  <cols>
    <col min="1" max="1" width="4.8515625" style="1216" customWidth="1"/>
    <col min="2" max="2" width="59.28125" style="1" customWidth="1"/>
    <col min="3" max="4" width="15.140625" style="1" customWidth="1"/>
    <col min="5" max="5" width="14.421875" style="1215" customWidth="1"/>
    <col min="6" max="16384" width="9.140625" style="1" customWidth="1"/>
  </cols>
  <sheetData>
    <row r="1" spans="1:5" ht="15" customHeight="1">
      <c r="A1" s="1" t="s">
        <v>1824</v>
      </c>
      <c r="E1" s="1213" t="s">
        <v>1325</v>
      </c>
    </row>
    <row r="2" ht="52.5" customHeight="1">
      <c r="A2" s="1214"/>
    </row>
    <row r="3" ht="30" customHeight="1"/>
    <row r="4" ht="30" customHeight="1" thickBot="1"/>
    <row r="5" spans="1:5" ht="66" customHeight="1" thickBot="1">
      <c r="A5" s="1217" t="s">
        <v>985</v>
      </c>
      <c r="B5" s="1218" t="s">
        <v>725</v>
      </c>
      <c r="C5" s="1219" t="s">
        <v>1326</v>
      </c>
      <c r="D5" s="1219" t="s">
        <v>1327</v>
      </c>
      <c r="E5" s="1220" t="s">
        <v>1328</v>
      </c>
    </row>
    <row r="6" spans="1:5" ht="18" customHeight="1">
      <c r="A6" s="1221"/>
      <c r="B6" s="1222"/>
      <c r="C6" s="1221"/>
      <c r="D6" s="1221"/>
      <c r="E6" s="1223"/>
    </row>
    <row r="7" spans="1:5" s="1226" customFormat="1" ht="15" customHeight="1">
      <c r="A7" s="1224" t="s">
        <v>1001</v>
      </c>
      <c r="B7" s="1225" t="s">
        <v>1992</v>
      </c>
      <c r="C7" s="1226">
        <v>162</v>
      </c>
      <c r="D7" s="1226">
        <v>154</v>
      </c>
      <c r="E7" s="1227">
        <v>153</v>
      </c>
    </row>
    <row r="8" spans="1:5" s="1226" customFormat="1" ht="15" customHeight="1">
      <c r="A8" s="1224" t="s">
        <v>1003</v>
      </c>
      <c r="B8" s="1225" t="s">
        <v>1844</v>
      </c>
      <c r="C8" s="1226">
        <v>67</v>
      </c>
      <c r="D8" s="1226">
        <v>65</v>
      </c>
      <c r="E8" s="1227">
        <v>65</v>
      </c>
    </row>
    <row r="9" spans="1:5" s="1226" customFormat="1" ht="15" customHeight="1">
      <c r="A9" s="1224" t="s">
        <v>1013</v>
      </c>
      <c r="B9" s="1225" t="s">
        <v>1329</v>
      </c>
      <c r="C9" s="1226">
        <v>107</v>
      </c>
      <c r="D9" s="1226">
        <v>108</v>
      </c>
      <c r="E9" s="1227">
        <v>108</v>
      </c>
    </row>
    <row r="10" spans="1:5" s="1226" customFormat="1" ht="15" customHeight="1">
      <c r="A10" s="1224" t="s">
        <v>1015</v>
      </c>
      <c r="B10" s="1228" t="s">
        <v>1330</v>
      </c>
      <c r="C10" s="1110">
        <v>220</v>
      </c>
      <c r="D10" s="1110">
        <v>211</v>
      </c>
      <c r="E10" s="1227">
        <v>202</v>
      </c>
    </row>
    <row r="11" spans="1:5" s="1226" customFormat="1" ht="12.75">
      <c r="A11" s="1224" t="s">
        <v>1017</v>
      </c>
      <c r="B11" s="1225" t="s">
        <v>2022</v>
      </c>
      <c r="C11" s="1110">
        <v>98</v>
      </c>
      <c r="D11" s="1110">
        <v>99</v>
      </c>
      <c r="E11" s="1227">
        <v>99</v>
      </c>
    </row>
    <row r="12" spans="1:5" s="1226" customFormat="1" ht="15" customHeight="1">
      <c r="A12" s="1224" t="s">
        <v>1019</v>
      </c>
      <c r="B12" s="1225" t="s">
        <v>1845</v>
      </c>
      <c r="C12" s="1110">
        <v>82</v>
      </c>
      <c r="D12" s="1110">
        <v>81</v>
      </c>
      <c r="E12" s="1227">
        <v>81</v>
      </c>
    </row>
    <row r="13" spans="1:5" s="1226" customFormat="1" ht="15" customHeight="1">
      <c r="A13" s="1224" t="s">
        <v>1021</v>
      </c>
      <c r="B13" s="1225" t="s">
        <v>1331</v>
      </c>
      <c r="C13" s="1110">
        <v>77</v>
      </c>
      <c r="D13" s="1110">
        <v>78</v>
      </c>
      <c r="E13" s="1227">
        <v>78</v>
      </c>
    </row>
    <row r="14" spans="1:5" s="1226" customFormat="1" ht="15" customHeight="1">
      <c r="A14" s="1224" t="s">
        <v>1023</v>
      </c>
      <c r="B14" s="1225" t="s">
        <v>1846</v>
      </c>
      <c r="C14" s="1110">
        <v>90</v>
      </c>
      <c r="D14" s="1110">
        <v>88</v>
      </c>
      <c r="E14" s="1227">
        <v>89</v>
      </c>
    </row>
    <row r="15" spans="1:5" s="1226" customFormat="1" ht="15" customHeight="1">
      <c r="A15" s="1224" t="s">
        <v>1025</v>
      </c>
      <c r="B15" s="1225" t="s">
        <v>2016</v>
      </c>
      <c r="C15" s="1110">
        <v>60</v>
      </c>
      <c r="D15" s="1110">
        <v>52</v>
      </c>
      <c r="E15" s="1227">
        <v>56</v>
      </c>
    </row>
    <row r="16" spans="1:5" s="1226" customFormat="1" ht="15" customHeight="1">
      <c r="A16" s="1224" t="s">
        <v>1046</v>
      </c>
      <c r="B16" s="1225" t="s">
        <v>1847</v>
      </c>
      <c r="C16" s="1110">
        <v>79</v>
      </c>
      <c r="D16" s="1110">
        <v>74</v>
      </c>
      <c r="E16" s="1227">
        <v>74</v>
      </c>
    </row>
    <row r="17" spans="1:5" s="1226" customFormat="1" ht="15" customHeight="1">
      <c r="A17" s="1224" t="s">
        <v>1055</v>
      </c>
      <c r="B17" s="1225" t="s">
        <v>1848</v>
      </c>
      <c r="C17" s="1110">
        <v>47</v>
      </c>
      <c r="D17" s="1110">
        <v>47</v>
      </c>
      <c r="E17" s="1227">
        <v>44</v>
      </c>
    </row>
    <row r="18" spans="1:5" s="1226" customFormat="1" ht="15" customHeight="1">
      <c r="A18" s="1224" t="s">
        <v>1057</v>
      </c>
      <c r="B18" s="1225" t="s">
        <v>1849</v>
      </c>
      <c r="C18" s="1110">
        <v>46</v>
      </c>
      <c r="D18" s="1110">
        <v>46</v>
      </c>
      <c r="E18" s="1227">
        <v>46</v>
      </c>
    </row>
    <row r="19" spans="1:5" s="1226" customFormat="1" ht="15" customHeight="1">
      <c r="A19" s="1224" t="s">
        <v>1063</v>
      </c>
      <c r="B19" s="1225" t="s">
        <v>1332</v>
      </c>
      <c r="C19" s="1110">
        <v>84</v>
      </c>
      <c r="D19" s="1110">
        <v>84</v>
      </c>
      <c r="E19" s="1227">
        <v>84</v>
      </c>
    </row>
    <row r="20" spans="1:5" s="1226" customFormat="1" ht="15" customHeight="1">
      <c r="A20" s="1224" t="s">
        <v>1065</v>
      </c>
      <c r="B20" s="1225" t="s">
        <v>1806</v>
      </c>
      <c r="C20" s="1110">
        <v>40</v>
      </c>
      <c r="D20" s="1110">
        <v>40</v>
      </c>
      <c r="E20" s="1227">
        <v>40</v>
      </c>
    </row>
    <row r="21" spans="1:5" s="1226" customFormat="1" ht="15" customHeight="1">
      <c r="A21" s="1224" t="s">
        <v>1086</v>
      </c>
      <c r="B21" s="1225" t="s">
        <v>1851</v>
      </c>
      <c r="C21" s="1110">
        <v>524</v>
      </c>
      <c r="D21" s="1110">
        <v>527</v>
      </c>
      <c r="E21" s="1227">
        <v>520</v>
      </c>
    </row>
    <row r="22" spans="1:5" s="1226" customFormat="1" ht="15" customHeight="1">
      <c r="A22" s="1224" t="s">
        <v>1095</v>
      </c>
      <c r="B22" s="1225" t="s">
        <v>1944</v>
      </c>
      <c r="C22" s="1110">
        <v>19</v>
      </c>
      <c r="D22" s="1110">
        <v>19</v>
      </c>
      <c r="E22" s="1227">
        <v>19</v>
      </c>
    </row>
    <row r="23" spans="1:5" s="1226" customFormat="1" ht="15" customHeight="1">
      <c r="A23" s="1224" t="s">
        <v>1102</v>
      </c>
      <c r="B23" s="1225" t="s">
        <v>1865</v>
      </c>
      <c r="C23" s="1110">
        <v>49</v>
      </c>
      <c r="D23" s="1110">
        <v>49</v>
      </c>
      <c r="E23" s="1227">
        <v>47</v>
      </c>
    </row>
    <row r="24" spans="1:5" s="1226" customFormat="1" ht="15" customHeight="1">
      <c r="A24" s="1224" t="s">
        <v>1108</v>
      </c>
      <c r="B24" s="1225" t="s">
        <v>1921</v>
      </c>
      <c r="C24" s="1110">
        <v>149</v>
      </c>
      <c r="D24" s="1110">
        <v>146</v>
      </c>
      <c r="E24" s="1227">
        <v>147</v>
      </c>
    </row>
    <row r="25" spans="1:5" s="1226" customFormat="1" ht="15" customHeight="1">
      <c r="A25" s="1224"/>
      <c r="B25" s="1225" t="s">
        <v>1333</v>
      </c>
      <c r="C25" s="1110"/>
      <c r="D25" s="1110"/>
      <c r="E25" s="1227"/>
    </row>
    <row r="26" spans="1:5" s="1226" customFormat="1" ht="15" customHeight="1">
      <c r="A26" s="1224"/>
      <c r="B26" s="1225" t="s">
        <v>1334</v>
      </c>
      <c r="C26" s="1110">
        <v>3</v>
      </c>
      <c r="D26" s="1110"/>
      <c r="E26" s="1111"/>
    </row>
    <row r="27" spans="1:5" s="1226" customFormat="1" ht="15" customHeight="1">
      <c r="A27" s="1224"/>
      <c r="B27" s="1225" t="s">
        <v>1335</v>
      </c>
      <c r="C27" s="1110">
        <v>31</v>
      </c>
      <c r="D27" s="1110">
        <v>31</v>
      </c>
      <c r="E27" s="1111">
        <v>31</v>
      </c>
    </row>
    <row r="28" spans="1:5" s="1226" customFormat="1" ht="15" customHeight="1">
      <c r="A28" s="1224"/>
      <c r="B28" s="1225" t="s">
        <v>1336</v>
      </c>
      <c r="C28" s="1110"/>
      <c r="D28" s="1110"/>
      <c r="E28" s="1111">
        <v>1</v>
      </c>
    </row>
    <row r="29" spans="1:5" s="1226" customFormat="1" ht="15" customHeight="1">
      <c r="A29" s="1224" t="s">
        <v>1125</v>
      </c>
      <c r="B29" s="1225" t="s">
        <v>1863</v>
      </c>
      <c r="C29" s="1110">
        <v>33</v>
      </c>
      <c r="D29" s="1110">
        <v>33</v>
      </c>
      <c r="E29" s="1227">
        <v>33</v>
      </c>
    </row>
    <row r="30" spans="1:5" s="1226" customFormat="1" ht="15" customHeight="1">
      <c r="A30" s="1224" t="s">
        <v>1132</v>
      </c>
      <c r="B30" s="1225" t="s">
        <v>1864</v>
      </c>
      <c r="C30" s="1226">
        <v>96</v>
      </c>
      <c r="D30" s="1110">
        <v>96</v>
      </c>
      <c r="E30" s="1227">
        <v>91</v>
      </c>
    </row>
    <row r="31" spans="1:5" s="1226" customFormat="1" ht="15" customHeight="1">
      <c r="A31" s="1224" t="s">
        <v>1140</v>
      </c>
      <c r="B31" s="1225" t="s">
        <v>1996</v>
      </c>
      <c r="C31" s="1226">
        <v>5</v>
      </c>
      <c r="D31" s="1110">
        <v>5</v>
      </c>
      <c r="E31" s="1227">
        <v>5</v>
      </c>
    </row>
    <row r="32" spans="1:5" s="1226" customFormat="1" ht="15" customHeight="1">
      <c r="A32" s="1224" t="s">
        <v>1144</v>
      </c>
      <c r="B32" s="1228" t="s">
        <v>1337</v>
      </c>
      <c r="D32" s="1110"/>
      <c r="E32" s="1227"/>
    </row>
    <row r="33" ht="12" customHeight="1" thickBot="1"/>
    <row r="34" spans="1:5" ht="18.75" customHeight="1" thickBot="1">
      <c r="A34" s="1229" t="s">
        <v>1338</v>
      </c>
      <c r="B34" s="1230"/>
      <c r="C34" s="1231">
        <f>SUM(C29:C32)+SUM(C7:C24)</f>
        <v>2134</v>
      </c>
      <c r="D34" s="1231">
        <f>SUM(D29:D32)+SUM(D7:D24)</f>
        <v>2102</v>
      </c>
      <c r="E34" s="1231">
        <f>SUM(E29:E32)+SUM(E7:E24)</f>
        <v>2081</v>
      </c>
    </row>
    <row r="35" ht="12.75" customHeight="1"/>
    <row r="36" spans="1:5" s="1226" customFormat="1" ht="14.25" customHeight="1">
      <c r="A36" s="1224">
        <v>23</v>
      </c>
      <c r="B36" s="1226" t="s">
        <v>1437</v>
      </c>
      <c r="C36" s="1226">
        <v>271</v>
      </c>
      <c r="D36" s="1226">
        <v>269</v>
      </c>
      <c r="E36" s="1226">
        <v>282</v>
      </c>
    </row>
    <row r="37" spans="1:5" s="1226" customFormat="1" ht="14.25" customHeight="1">
      <c r="A37" s="1224"/>
      <c r="B37" s="1226" t="s">
        <v>1333</v>
      </c>
      <c r="E37" s="1227"/>
    </row>
    <row r="38" spans="1:5" s="1226" customFormat="1" ht="14.25" customHeight="1">
      <c r="A38" s="1224"/>
      <c r="B38" s="1226" t="s">
        <v>1339</v>
      </c>
      <c r="C38" s="1226">
        <v>245</v>
      </c>
      <c r="D38" s="1226">
        <v>243</v>
      </c>
      <c r="E38" s="1227">
        <v>236</v>
      </c>
    </row>
    <row r="39" spans="1:5" s="1226" customFormat="1" ht="14.25" customHeight="1">
      <c r="A39" s="1224"/>
      <c r="B39" s="1226" t="s">
        <v>1340</v>
      </c>
      <c r="C39" s="1226">
        <v>2</v>
      </c>
      <c r="E39" s="1227"/>
    </row>
    <row r="40" spans="1:5" s="1226" customFormat="1" ht="14.25" customHeight="1">
      <c r="A40" s="1224"/>
      <c r="B40" s="1226" t="s">
        <v>1341</v>
      </c>
      <c r="C40" s="1226">
        <v>23</v>
      </c>
      <c r="D40" s="1226">
        <v>23</v>
      </c>
      <c r="E40" s="1227">
        <v>22</v>
      </c>
    </row>
    <row r="41" spans="1:5" s="1226" customFormat="1" ht="14.25" customHeight="1">
      <c r="A41" s="1224"/>
      <c r="B41" s="1226" t="s">
        <v>1342</v>
      </c>
      <c r="C41" s="1226">
        <v>3</v>
      </c>
      <c r="D41" s="1226">
        <v>3</v>
      </c>
      <c r="E41" s="1227">
        <v>3</v>
      </c>
    </row>
    <row r="42" spans="1:5" s="1226" customFormat="1" ht="14.25" customHeight="1">
      <c r="A42" s="1224"/>
      <c r="B42" s="1226" t="s">
        <v>1343</v>
      </c>
      <c r="E42" s="1227">
        <v>21</v>
      </c>
    </row>
    <row r="43" spans="1:5" s="1226" customFormat="1" ht="14.25" customHeight="1">
      <c r="A43" s="1224">
        <v>24</v>
      </c>
      <c r="B43" s="1226" t="s">
        <v>1344</v>
      </c>
      <c r="C43" s="1226">
        <v>1</v>
      </c>
      <c r="D43" s="1226">
        <v>1</v>
      </c>
      <c r="E43" s="1227">
        <v>1</v>
      </c>
    </row>
    <row r="44" ht="12" customHeight="1" thickBot="1"/>
    <row r="45" spans="1:5" ht="20.25" customHeight="1" thickBot="1">
      <c r="A45" s="1229" t="s">
        <v>1345</v>
      </c>
      <c r="B45" s="1230"/>
      <c r="C45" s="1231">
        <f>C34+C36+C43</f>
        <v>2406</v>
      </c>
      <c r="D45" s="1231">
        <f>D34+D36+D43</f>
        <v>2372</v>
      </c>
      <c r="E45" s="1231">
        <f>E34+E36+E43</f>
        <v>2364</v>
      </c>
    </row>
  </sheetData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61"/>
  </sheetPr>
  <dimension ref="A1:F38"/>
  <sheetViews>
    <sheetView showGridLines="0" workbookViewId="0" topLeftCell="A1">
      <selection activeCell="G4" sqref="G4"/>
    </sheetView>
  </sheetViews>
  <sheetFormatPr defaultColWidth="9.140625" defaultRowHeight="12.75"/>
  <cols>
    <col min="1" max="1" width="5.421875" style="1216" customWidth="1"/>
    <col min="2" max="2" width="48.00390625" style="1" customWidth="1"/>
    <col min="3" max="3" width="14.00390625" style="1" customWidth="1"/>
    <col min="4" max="4" width="14.421875" style="1" customWidth="1"/>
    <col min="5" max="5" width="12.7109375" style="1215" customWidth="1"/>
    <col min="6" max="16384" width="9.140625" style="1" customWidth="1"/>
  </cols>
  <sheetData>
    <row r="1" spans="1:6" ht="15.75" customHeight="1">
      <c r="A1" s="1" t="s">
        <v>1824</v>
      </c>
      <c r="C1" s="1232" t="s">
        <v>1346</v>
      </c>
      <c r="D1" s="1232"/>
      <c r="E1" s="1232"/>
      <c r="F1" s="1233"/>
    </row>
    <row r="2" spans="1:6" ht="30.75" customHeight="1">
      <c r="A2" s="1"/>
      <c r="C2" s="1213"/>
      <c r="D2" s="1213"/>
      <c r="E2" s="1213"/>
      <c r="F2" s="1233"/>
    </row>
    <row r="3" spans="1:5" ht="63.75" customHeight="1" thickBot="1">
      <c r="A3" s="109"/>
      <c r="E3" s="1"/>
    </row>
    <row r="4" ht="5.25" customHeight="1" hidden="1" thickBot="1"/>
    <row r="5" spans="1:5" ht="60.75" customHeight="1" thickBot="1">
      <c r="A5" s="1217" t="s">
        <v>985</v>
      </c>
      <c r="B5" s="1218" t="s">
        <v>725</v>
      </c>
      <c r="C5" s="1219" t="s">
        <v>1326</v>
      </c>
      <c r="D5" s="1219" t="s">
        <v>1327</v>
      </c>
      <c r="E5" s="1220" t="s">
        <v>1328</v>
      </c>
    </row>
    <row r="6" spans="1:5" ht="13.5" customHeight="1">
      <c r="A6" s="1234"/>
      <c r="B6" s="1234"/>
      <c r="C6" s="1234"/>
      <c r="D6" s="1234"/>
      <c r="E6" s="1235"/>
    </row>
    <row r="7" spans="1:5" ht="12.75" customHeight="1">
      <c r="A7" s="1224" t="s">
        <v>1001</v>
      </c>
      <c r="B7" s="1226" t="s">
        <v>1852</v>
      </c>
      <c r="C7" s="1226">
        <v>14</v>
      </c>
      <c r="D7" s="1226">
        <v>14</v>
      </c>
      <c r="E7" s="1227">
        <v>14</v>
      </c>
    </row>
    <row r="8" spans="1:5" ht="12.75" customHeight="1">
      <c r="A8" s="1224" t="s">
        <v>1003</v>
      </c>
      <c r="B8" s="1226" t="s">
        <v>1347</v>
      </c>
      <c r="C8" s="1226">
        <v>17</v>
      </c>
      <c r="D8" s="1226">
        <v>17</v>
      </c>
      <c r="E8" s="1227">
        <v>17</v>
      </c>
    </row>
    <row r="9" spans="1:5" ht="12.75" customHeight="1">
      <c r="A9" s="1224" t="s">
        <v>1013</v>
      </c>
      <c r="B9" s="1226" t="s">
        <v>2027</v>
      </c>
      <c r="C9" s="1226">
        <v>28</v>
      </c>
      <c r="D9" s="1226">
        <v>28</v>
      </c>
      <c r="E9" s="1227">
        <v>28</v>
      </c>
    </row>
    <row r="10" spans="1:5" ht="12.75" customHeight="1">
      <c r="A10" s="1224" t="s">
        <v>1015</v>
      </c>
      <c r="B10" s="1226" t="s">
        <v>1854</v>
      </c>
      <c r="C10" s="1110">
        <v>11</v>
      </c>
      <c r="D10" s="1110">
        <v>11</v>
      </c>
      <c r="E10" s="1227">
        <v>11</v>
      </c>
    </row>
    <row r="11" spans="1:5" ht="12.75" customHeight="1">
      <c r="A11" s="1224" t="s">
        <v>1017</v>
      </c>
      <c r="B11" s="1226" t="s">
        <v>1348</v>
      </c>
      <c r="C11" s="1110">
        <v>14</v>
      </c>
      <c r="D11" s="1110">
        <v>14</v>
      </c>
      <c r="E11" s="1227">
        <v>14</v>
      </c>
    </row>
    <row r="12" spans="1:5" ht="12.75" customHeight="1">
      <c r="A12" s="1224" t="s">
        <v>1019</v>
      </c>
      <c r="B12" s="1226" t="s">
        <v>1855</v>
      </c>
      <c r="C12" s="1110">
        <v>16</v>
      </c>
      <c r="D12" s="1110">
        <v>16</v>
      </c>
      <c r="E12" s="1227">
        <v>16</v>
      </c>
    </row>
    <row r="13" spans="1:5" ht="12.75" customHeight="1">
      <c r="A13" s="1224" t="s">
        <v>1021</v>
      </c>
      <c r="B13" s="1226" t="s">
        <v>1856</v>
      </c>
      <c r="C13" s="1110">
        <v>19</v>
      </c>
      <c r="D13" s="1110">
        <v>19</v>
      </c>
      <c r="E13" s="1227">
        <v>19</v>
      </c>
    </row>
    <row r="14" spans="1:5" ht="12.75" customHeight="1">
      <c r="A14" s="1224" t="s">
        <v>1023</v>
      </c>
      <c r="B14" s="1226" t="s">
        <v>1857</v>
      </c>
      <c r="C14" s="1110">
        <v>11</v>
      </c>
      <c r="D14" s="1110">
        <v>11</v>
      </c>
      <c r="E14" s="1227">
        <v>11</v>
      </c>
    </row>
    <row r="15" spans="1:5" ht="12.75" customHeight="1">
      <c r="A15" s="1224" t="s">
        <v>1025</v>
      </c>
      <c r="B15" s="1226" t="s">
        <v>1858</v>
      </c>
      <c r="C15" s="1110">
        <v>17</v>
      </c>
      <c r="D15" s="1110">
        <v>17</v>
      </c>
      <c r="E15" s="1227">
        <v>18</v>
      </c>
    </row>
    <row r="16" spans="1:5" ht="12.75" customHeight="1">
      <c r="A16" s="1224" t="s">
        <v>1046</v>
      </c>
      <c r="B16" s="1226" t="s">
        <v>1859</v>
      </c>
      <c r="C16" s="1110">
        <v>15</v>
      </c>
      <c r="D16" s="1110">
        <v>15</v>
      </c>
      <c r="E16" s="1227">
        <v>15</v>
      </c>
    </row>
    <row r="17" spans="1:5" ht="12.75" customHeight="1">
      <c r="A17" s="1224" t="s">
        <v>1055</v>
      </c>
      <c r="B17" s="1226" t="s">
        <v>1812</v>
      </c>
      <c r="C17" s="1110">
        <v>14</v>
      </c>
      <c r="D17" s="1110">
        <v>14</v>
      </c>
      <c r="E17" s="1227">
        <v>14</v>
      </c>
    </row>
    <row r="18" spans="1:5" ht="12.75" customHeight="1">
      <c r="A18" s="1224" t="s">
        <v>1057</v>
      </c>
      <c r="B18" s="1226" t="s">
        <v>1860</v>
      </c>
      <c r="C18" s="1110">
        <v>33</v>
      </c>
      <c r="D18" s="1110">
        <v>33</v>
      </c>
      <c r="E18" s="1227">
        <v>33</v>
      </c>
    </row>
    <row r="19" spans="1:5" ht="12.75" customHeight="1">
      <c r="A19" s="1224" t="s">
        <v>1063</v>
      </c>
      <c r="B19" s="1226" t="s">
        <v>1861</v>
      </c>
      <c r="C19" s="1110">
        <v>11</v>
      </c>
      <c r="D19" s="1110">
        <v>11</v>
      </c>
      <c r="E19" s="1227">
        <v>11</v>
      </c>
    </row>
    <row r="20" spans="1:5" ht="12.75" customHeight="1">
      <c r="A20" s="1224" t="s">
        <v>1065</v>
      </c>
      <c r="B20" s="1226" t="s">
        <v>1884</v>
      </c>
      <c r="C20" s="1110">
        <v>14</v>
      </c>
      <c r="D20" s="1110">
        <v>14</v>
      </c>
      <c r="E20" s="1227">
        <v>14</v>
      </c>
    </row>
    <row r="21" spans="1:5" ht="12.75" customHeight="1">
      <c r="A21" s="1224" t="s">
        <v>1086</v>
      </c>
      <c r="B21" s="1226" t="s">
        <v>1790</v>
      </c>
      <c r="C21" s="1110">
        <v>32</v>
      </c>
      <c r="D21" s="1110">
        <v>32</v>
      </c>
      <c r="E21" s="1227">
        <v>32</v>
      </c>
    </row>
    <row r="22" spans="1:5" ht="12.75" customHeight="1">
      <c r="A22" s="1224" t="s">
        <v>1095</v>
      </c>
      <c r="B22" s="1226" t="s">
        <v>798</v>
      </c>
      <c r="C22" s="1110">
        <v>14</v>
      </c>
      <c r="D22" s="1110">
        <v>14</v>
      </c>
      <c r="E22" s="1227">
        <v>14</v>
      </c>
    </row>
    <row r="23" spans="1:5" ht="12.75" customHeight="1">
      <c r="A23" s="1224" t="s">
        <v>1102</v>
      </c>
      <c r="B23" s="1226" t="s">
        <v>1862</v>
      </c>
      <c r="C23" s="1110">
        <v>12</v>
      </c>
      <c r="D23" s="1110">
        <v>14</v>
      </c>
      <c r="E23" s="1227">
        <v>12</v>
      </c>
    </row>
    <row r="24" spans="1:5" ht="12.75" customHeight="1">
      <c r="A24" s="1224" t="s">
        <v>1108</v>
      </c>
      <c r="B24" s="1226" t="s">
        <v>1993</v>
      </c>
      <c r="C24" s="1110">
        <v>26</v>
      </c>
      <c r="D24" s="1110">
        <v>27</v>
      </c>
      <c r="E24" s="1227">
        <v>26</v>
      </c>
    </row>
    <row r="25" spans="1:5" ht="12.75" customHeight="1">
      <c r="A25" s="1224">
        <v>19</v>
      </c>
      <c r="B25" s="1226" t="s">
        <v>1994</v>
      </c>
      <c r="C25" s="1110">
        <v>86</v>
      </c>
      <c r="D25" s="1110">
        <v>86</v>
      </c>
      <c r="E25" s="1227">
        <v>84</v>
      </c>
    </row>
    <row r="26" spans="1:5" ht="14.25" customHeight="1">
      <c r="A26" s="1224" t="s">
        <v>1132</v>
      </c>
      <c r="B26" s="1226" t="s">
        <v>2017</v>
      </c>
      <c r="C26" s="1226">
        <v>58</v>
      </c>
      <c r="D26" s="1110">
        <v>58</v>
      </c>
      <c r="E26" s="1227">
        <v>56</v>
      </c>
    </row>
    <row r="27" spans="1:5" ht="14.25" customHeight="1">
      <c r="A27" s="1216" t="s">
        <v>1140</v>
      </c>
      <c r="B27" s="1" t="s">
        <v>1851</v>
      </c>
      <c r="C27" s="1">
        <v>62</v>
      </c>
      <c r="D27" s="1">
        <v>62</v>
      </c>
      <c r="E27" s="1215">
        <v>61</v>
      </c>
    </row>
    <row r="28" ht="12.75" customHeight="1" thickBot="1"/>
    <row r="29" spans="1:5" ht="13.5" customHeight="1" thickBot="1">
      <c r="A29" s="1229" t="s">
        <v>1164</v>
      </c>
      <c r="B29" s="1230"/>
      <c r="C29" s="1236">
        <f>SUM(C7:C27)</f>
        <v>524</v>
      </c>
      <c r="D29" s="1236">
        <f>SUM(D7:D27)</f>
        <v>527</v>
      </c>
      <c r="E29" s="1236">
        <f>SUM(E7:E27)</f>
        <v>520</v>
      </c>
    </row>
    <row r="30" ht="52.5" customHeight="1"/>
    <row r="31" spans="1:5" ht="59.25" customHeight="1" thickBot="1">
      <c r="A31" s="109"/>
      <c r="E31" s="1"/>
    </row>
    <row r="32" spans="1:5" ht="60.75" customHeight="1" thickBot="1">
      <c r="A32" s="1217" t="s">
        <v>985</v>
      </c>
      <c r="B32" s="1218" t="s">
        <v>725</v>
      </c>
      <c r="C32" s="1219" t="s">
        <v>1326</v>
      </c>
      <c r="D32" s="1219" t="s">
        <v>1327</v>
      </c>
      <c r="E32" s="1220" t="s">
        <v>1349</v>
      </c>
    </row>
    <row r="33" spans="1:5" ht="2.25" customHeight="1">
      <c r="A33" s="1234"/>
      <c r="B33" s="1234"/>
      <c r="C33" s="1234"/>
      <c r="D33" s="1234"/>
      <c r="E33" s="1235"/>
    </row>
    <row r="34" spans="1:5" ht="15" customHeight="1">
      <c r="A34" s="1224" t="s">
        <v>1001</v>
      </c>
      <c r="B34" s="1226" t="s">
        <v>1974</v>
      </c>
      <c r="C34" s="1226">
        <v>70</v>
      </c>
      <c r="D34" s="1226">
        <v>71</v>
      </c>
      <c r="E34" s="1111">
        <v>71</v>
      </c>
    </row>
    <row r="35" spans="1:5" ht="15.75" customHeight="1">
      <c r="A35" s="1224" t="s">
        <v>1003</v>
      </c>
      <c r="B35" s="1226" t="s">
        <v>2023</v>
      </c>
      <c r="C35" s="1226">
        <v>2</v>
      </c>
      <c r="D35" s="1226">
        <v>2</v>
      </c>
      <c r="E35" s="1111">
        <v>2</v>
      </c>
    </row>
    <row r="36" spans="1:5" ht="18" customHeight="1">
      <c r="A36" s="1224" t="s">
        <v>1013</v>
      </c>
      <c r="B36" s="1226" t="s">
        <v>2021</v>
      </c>
      <c r="C36" s="1226">
        <v>35</v>
      </c>
      <c r="D36" s="1226">
        <v>35</v>
      </c>
      <c r="E36" s="1111">
        <v>35</v>
      </c>
    </row>
    <row r="37" spans="1:5" ht="22.5" customHeight="1" thickBot="1">
      <c r="A37" s="1224"/>
      <c r="B37" s="1226"/>
      <c r="C37" s="1226"/>
      <c r="D37" s="1226"/>
      <c r="E37" s="1227"/>
    </row>
    <row r="38" spans="1:5" ht="13.5" customHeight="1" thickBot="1">
      <c r="A38" s="1237" t="s">
        <v>1350</v>
      </c>
      <c r="B38" s="1238"/>
      <c r="C38" s="1236">
        <f>SUM(C34:C36)</f>
        <v>107</v>
      </c>
      <c r="D38" s="1236">
        <f>SUM(D34:D36)</f>
        <v>108</v>
      </c>
      <c r="E38" s="1236">
        <f>SUM(E34:E36)</f>
        <v>108</v>
      </c>
    </row>
  </sheetData>
  <mergeCells count="2">
    <mergeCell ref="A38:B38"/>
    <mergeCell ref="C1:E1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2"/>
  <sheetViews>
    <sheetView showGridLines="0" workbookViewId="0" topLeftCell="A1">
      <selection activeCell="I5" sqref="I5"/>
    </sheetView>
  </sheetViews>
  <sheetFormatPr defaultColWidth="9.140625" defaultRowHeight="12.75"/>
  <cols>
    <col min="1" max="1" width="37.7109375" style="1271" customWidth="1"/>
    <col min="2" max="2" width="9.57421875" style="1271" customWidth="1"/>
    <col min="3" max="3" width="17.421875" style="1271" customWidth="1"/>
    <col min="4" max="4" width="11.00390625" style="1271" customWidth="1"/>
    <col min="5" max="5" width="14.8515625" style="1271" customWidth="1"/>
    <col min="6" max="16384" width="9.140625" style="1271" customWidth="1"/>
  </cols>
  <sheetData>
    <row r="1" spans="1:6" s="109" customFormat="1" ht="15.75">
      <c r="A1" s="1" t="s">
        <v>1824</v>
      </c>
      <c r="B1" s="1270" t="s">
        <v>7</v>
      </c>
      <c r="C1" s="1270"/>
      <c r="D1" s="1270"/>
      <c r="E1" s="1270"/>
      <c r="F1" s="1"/>
    </row>
    <row r="2" ht="28.5" customHeight="1"/>
    <row r="3" spans="1:6" ht="18.75">
      <c r="A3" s="1272" t="s">
        <v>8</v>
      </c>
      <c r="B3" s="1272"/>
      <c r="C3" s="1272"/>
      <c r="D3" s="1272"/>
      <c r="E3" s="1272"/>
      <c r="F3" s="1273"/>
    </row>
    <row r="5" spans="4:5" ht="13.5" thickBot="1">
      <c r="D5" s="1274" t="s">
        <v>9</v>
      </c>
      <c r="E5" s="1274"/>
    </row>
    <row r="6" spans="1:5" ht="15.75" customHeight="1">
      <c r="A6" s="1275" t="s">
        <v>725</v>
      </c>
      <c r="B6" s="1276" t="s">
        <v>10</v>
      </c>
      <c r="C6" s="1277"/>
      <c r="D6" s="1276" t="s">
        <v>11</v>
      </c>
      <c r="E6" s="1277"/>
    </row>
    <row r="7" spans="1:5" ht="15.75" customHeight="1">
      <c r="A7" s="1278"/>
      <c r="B7" s="1279" t="s">
        <v>12</v>
      </c>
      <c r="C7" s="1280"/>
      <c r="D7" s="1281"/>
      <c r="E7" s="1282"/>
    </row>
    <row r="8" spans="1:5" ht="18" customHeight="1" thickBot="1">
      <c r="A8" s="1283"/>
      <c r="B8" s="1284" t="s">
        <v>13</v>
      </c>
      <c r="C8" s="1285" t="s">
        <v>14</v>
      </c>
      <c r="D8" s="1286" t="s">
        <v>13</v>
      </c>
      <c r="E8" s="1285" t="s">
        <v>14</v>
      </c>
    </row>
    <row r="9" spans="2:5" s="1287" customFormat="1" ht="18" customHeight="1">
      <c r="B9" s="1288"/>
      <c r="C9" s="1288"/>
      <c r="D9" s="1288"/>
      <c r="E9" s="1288"/>
    </row>
    <row r="10" spans="1:5" s="1287" customFormat="1" ht="22.5" customHeight="1">
      <c r="A10" s="1287" t="s">
        <v>15</v>
      </c>
      <c r="B10" s="1289">
        <v>3365</v>
      </c>
      <c r="C10" s="1289">
        <v>192926</v>
      </c>
      <c r="D10" s="1289">
        <v>5</v>
      </c>
      <c r="E10" s="1289">
        <v>125</v>
      </c>
    </row>
    <row r="11" spans="1:5" s="1287" customFormat="1" ht="22.5" customHeight="1">
      <c r="A11" s="1287" t="s">
        <v>690</v>
      </c>
      <c r="B11" s="1289">
        <v>22647</v>
      </c>
      <c r="C11" s="1289">
        <v>363758</v>
      </c>
      <c r="D11" s="1289">
        <v>48</v>
      </c>
      <c r="E11" s="1289">
        <v>389</v>
      </c>
    </row>
    <row r="12" spans="1:5" s="1287" customFormat="1" ht="22.5" customHeight="1">
      <c r="A12" s="1287" t="s">
        <v>16</v>
      </c>
      <c r="B12" s="1289"/>
      <c r="C12" s="1289"/>
      <c r="D12" s="1289">
        <v>13</v>
      </c>
      <c r="E12" s="1289">
        <v>131</v>
      </c>
    </row>
    <row r="13" spans="1:5" s="1287" customFormat="1" ht="22.5" customHeight="1">
      <c r="A13" s="1287" t="s">
        <v>707</v>
      </c>
      <c r="B13" s="1289">
        <v>583</v>
      </c>
      <c r="C13" s="1289">
        <v>6402</v>
      </c>
      <c r="D13" s="1289">
        <v>3</v>
      </c>
      <c r="E13" s="1289">
        <v>4330</v>
      </c>
    </row>
    <row r="14" spans="1:5" s="1287" customFormat="1" ht="22.5" customHeight="1">
      <c r="A14" s="1287" t="s">
        <v>705</v>
      </c>
      <c r="B14" s="1289">
        <v>197</v>
      </c>
      <c r="C14" s="1289">
        <v>572</v>
      </c>
      <c r="D14" s="1289"/>
      <c r="E14" s="1289"/>
    </row>
    <row r="15" spans="1:5" s="1287" customFormat="1" ht="22.5" customHeight="1">
      <c r="A15" s="1287" t="s">
        <v>1722</v>
      </c>
      <c r="B15" s="1289"/>
      <c r="C15" s="1289"/>
      <c r="D15" s="1289">
        <v>60</v>
      </c>
      <c r="E15" s="1289">
        <v>1402</v>
      </c>
    </row>
    <row r="16" spans="1:5" s="1287" customFormat="1" ht="22.5" customHeight="1">
      <c r="A16" s="1287" t="s">
        <v>17</v>
      </c>
      <c r="B16" s="1289"/>
      <c r="C16" s="1289"/>
      <c r="D16" s="1289">
        <v>50</v>
      </c>
      <c r="E16" s="1289">
        <v>3098</v>
      </c>
    </row>
    <row r="17" spans="1:5" s="1287" customFormat="1" ht="22.5" customHeight="1">
      <c r="A17" s="1287" t="s">
        <v>18</v>
      </c>
      <c r="B17" s="1289"/>
      <c r="C17" s="1289"/>
      <c r="D17" s="1289">
        <v>63</v>
      </c>
      <c r="E17" s="1289">
        <v>8840</v>
      </c>
    </row>
    <row r="18" spans="1:5" s="1287" customFormat="1" ht="22.5" customHeight="1">
      <c r="A18" s="1287" t="s">
        <v>1702</v>
      </c>
      <c r="B18" s="1289">
        <v>104</v>
      </c>
      <c r="C18" s="1289">
        <v>171</v>
      </c>
      <c r="D18" s="1289">
        <v>5</v>
      </c>
      <c r="E18" s="1289">
        <v>21</v>
      </c>
    </row>
    <row r="19" spans="1:5" s="1287" customFormat="1" ht="18" customHeight="1" thickBot="1">
      <c r="A19" s="1290"/>
      <c r="B19" s="1289"/>
      <c r="C19" s="1289"/>
      <c r="D19" s="1289"/>
      <c r="E19" s="1289"/>
    </row>
    <row r="20" spans="1:5" ht="18" customHeight="1" thickBot="1">
      <c r="A20" s="1291" t="s">
        <v>19</v>
      </c>
      <c r="B20" s="1292">
        <f>SUM(B10:B18)</f>
        <v>26896</v>
      </c>
      <c r="C20" s="1292">
        <f>SUM(C10:C18)</f>
        <v>563829</v>
      </c>
      <c r="D20" s="1292">
        <f>SUM(D10:D18)</f>
        <v>247</v>
      </c>
      <c r="E20" s="1292">
        <f>SUM(E10:E18)</f>
        <v>18336</v>
      </c>
    </row>
    <row r="21" ht="21" customHeight="1"/>
    <row r="22" spans="1:3" ht="21" customHeight="1">
      <c r="A22" s="1271" t="s">
        <v>20</v>
      </c>
      <c r="B22" s="1271">
        <v>74</v>
      </c>
      <c r="C22" s="1271">
        <v>15370</v>
      </c>
    </row>
    <row r="23" spans="1:3" ht="26.25" customHeight="1">
      <c r="A23" s="1293" t="s">
        <v>21</v>
      </c>
      <c r="B23" s="1271">
        <v>3</v>
      </c>
      <c r="C23" s="1271">
        <v>600</v>
      </c>
    </row>
    <row r="24" ht="21" customHeight="1" thickBot="1"/>
    <row r="25" spans="1:5" ht="13.5" thickBot="1">
      <c r="A25" s="1291" t="s">
        <v>22</v>
      </c>
      <c r="B25" s="1292">
        <f>SUM(B20:B23)</f>
        <v>26973</v>
      </c>
      <c r="C25" s="1292">
        <f>SUM(C20:C23)</f>
        <v>579799</v>
      </c>
      <c r="D25" s="1292">
        <f>SUM(D20:D23)</f>
        <v>247</v>
      </c>
      <c r="E25" s="1292">
        <f>SUM(E20:E23)</f>
        <v>18336</v>
      </c>
    </row>
    <row r="26" spans="1:5" ht="27" customHeight="1">
      <c r="A26" s="1294"/>
      <c r="B26" s="1295"/>
      <c r="C26" s="1295"/>
      <c r="D26" s="1295"/>
      <c r="E26" s="1295"/>
    </row>
    <row r="27" spans="1:5" ht="15.75">
      <c r="A27" s="1296"/>
      <c r="B27" s="1297"/>
      <c r="C27" s="1297"/>
      <c r="D27" s="1297"/>
      <c r="E27" s="1297"/>
    </row>
    <row r="28" spans="1:5" s="1226" customFormat="1" ht="48" customHeight="1">
      <c r="A28" s="1298" t="s">
        <v>23</v>
      </c>
      <c r="B28" s="1298"/>
      <c r="C28" s="1298"/>
      <c r="D28" s="1298"/>
      <c r="E28" s="1298"/>
    </row>
    <row r="29" spans="1:5" s="1226" customFormat="1" ht="18" customHeight="1">
      <c r="A29" s="1299"/>
      <c r="B29" s="1300"/>
      <c r="C29" s="1300"/>
      <c r="D29" s="1300"/>
      <c r="E29" s="1300"/>
    </row>
    <row r="30" spans="1:5" s="1226" customFormat="1" ht="40.5" customHeight="1">
      <c r="A30" s="1298" t="s">
        <v>24</v>
      </c>
      <c r="B30" s="1298"/>
      <c r="C30" s="1298"/>
      <c r="D30" s="1298"/>
      <c r="E30" s="1298"/>
    </row>
    <row r="31" spans="1:5" s="1226" customFormat="1" ht="15.75">
      <c r="A31" s="1301"/>
      <c r="B31" s="1302"/>
      <c r="C31" s="1302"/>
      <c r="D31" s="1302"/>
      <c r="E31" s="1302"/>
    </row>
    <row r="32" spans="1:5" s="1226" customFormat="1" ht="50.25" customHeight="1">
      <c r="A32" s="1303" t="s">
        <v>25</v>
      </c>
      <c r="B32" s="1303"/>
      <c r="C32" s="1303"/>
      <c r="D32" s="1303"/>
      <c r="E32" s="1303"/>
    </row>
    <row r="33" s="1226" customFormat="1" ht="12.75"/>
    <row r="34" s="1226" customFormat="1" ht="12.75"/>
    <row r="35" s="1226" customFormat="1" ht="12.75"/>
    <row r="36" s="1226" customFormat="1" ht="12.75"/>
  </sheetData>
  <mergeCells count="10">
    <mergeCell ref="A30:E30"/>
    <mergeCell ref="A32:E32"/>
    <mergeCell ref="A6:A8"/>
    <mergeCell ref="B6:C7"/>
    <mergeCell ref="D6:E7"/>
    <mergeCell ref="A3:E3"/>
    <mergeCell ref="A28:E28"/>
    <mergeCell ref="B1:E1"/>
    <mergeCell ref="A26:E26"/>
    <mergeCell ref="D5:E5"/>
  </mergeCells>
  <printOptions horizontalCentered="1"/>
  <pageMargins left="0.5905511811023623" right="0" top="0.7874015748031497" bottom="0.3937007874015748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5"/>
  </sheetPr>
  <dimension ref="A1:I75"/>
  <sheetViews>
    <sheetView showGridLines="0" workbookViewId="0" topLeftCell="A52">
      <selection activeCell="J69" sqref="J69"/>
    </sheetView>
  </sheetViews>
  <sheetFormatPr defaultColWidth="9.140625" defaultRowHeight="12.75"/>
  <cols>
    <col min="1" max="1" width="22.7109375" style="1" customWidth="1"/>
    <col min="2" max="2" width="10.421875" style="1" customWidth="1"/>
    <col min="3" max="3" width="10.28125" style="1" customWidth="1"/>
    <col min="4" max="4" width="10.57421875" style="1" customWidth="1"/>
    <col min="5" max="5" width="23.7109375" style="1" customWidth="1"/>
    <col min="6" max="6" width="10.57421875" style="1" customWidth="1"/>
    <col min="7" max="7" width="10.00390625" style="1" customWidth="1"/>
    <col min="8" max="8" width="9.7109375" style="1" customWidth="1"/>
    <col min="9" max="16384" width="9.140625" style="1" customWidth="1"/>
  </cols>
  <sheetData>
    <row r="1" spans="1:8" ht="12.75">
      <c r="A1" s="1304" t="s">
        <v>1824</v>
      </c>
      <c r="B1" s="1305"/>
      <c r="C1" s="1305"/>
      <c r="D1" s="1305"/>
      <c r="E1" s="875" t="s">
        <v>26</v>
      </c>
      <c r="F1" s="875"/>
      <c r="G1" s="875"/>
      <c r="H1" s="875"/>
    </row>
    <row r="2" spans="1:8" ht="21.75" customHeight="1">
      <c r="A2" s="1304"/>
      <c r="B2" s="1305"/>
      <c r="C2" s="1305"/>
      <c r="D2" s="1305"/>
      <c r="E2" s="655"/>
      <c r="F2" s="655"/>
      <c r="G2" s="655"/>
      <c r="H2" s="655"/>
    </row>
    <row r="3" spans="1:8" ht="20.25" customHeight="1">
      <c r="A3" s="1306"/>
      <c r="B3" s="1305"/>
      <c r="C3" s="1305"/>
      <c r="D3" s="1305"/>
      <c r="E3" s="1304"/>
      <c r="F3" s="1304"/>
      <c r="G3" s="1304"/>
      <c r="H3" s="1304"/>
    </row>
    <row r="4" spans="1:8" ht="24" customHeight="1">
      <c r="A4" s="1306"/>
      <c r="B4" s="1305"/>
      <c r="C4" s="1305"/>
      <c r="D4" s="1305"/>
      <c r="E4" s="1304"/>
      <c r="F4" s="1304"/>
      <c r="G4" s="1304"/>
      <c r="H4" s="1304"/>
    </row>
    <row r="5" spans="1:8" ht="24" customHeight="1">
      <c r="A5" s="1306"/>
      <c r="B5" s="1305"/>
      <c r="C5" s="1305"/>
      <c r="D5" s="1305"/>
      <c r="E5" s="1304"/>
      <c r="F5" s="1304"/>
      <c r="G5" s="1304"/>
      <c r="H5" s="1304"/>
    </row>
    <row r="6" spans="1:8" ht="13.5" thickBot="1">
      <c r="A6" s="1306"/>
      <c r="B6" s="1305"/>
      <c r="C6" s="1305"/>
      <c r="D6" s="1305"/>
      <c r="E6" s="1306"/>
      <c r="F6" s="1306"/>
      <c r="G6" s="1307" t="s">
        <v>1833</v>
      </c>
      <c r="H6" s="1307"/>
    </row>
    <row r="7" spans="1:9" ht="18" customHeight="1" thickBot="1">
      <c r="A7" s="1308"/>
      <c r="B7" s="1309"/>
      <c r="C7" s="1309"/>
      <c r="D7" s="1309"/>
      <c r="E7" s="1308"/>
      <c r="F7" s="1310"/>
      <c r="G7" s="1310"/>
      <c r="H7" s="1310"/>
      <c r="I7" s="1311"/>
    </row>
    <row r="8" spans="1:9" s="1216" customFormat="1" ht="59.25" customHeight="1" thickBot="1">
      <c r="A8" s="1312" t="s">
        <v>725</v>
      </c>
      <c r="B8" s="1313" t="s">
        <v>925</v>
      </c>
      <c r="C8" s="1314" t="s">
        <v>27</v>
      </c>
      <c r="D8" s="1314" t="s">
        <v>28</v>
      </c>
      <c r="E8" s="1312" t="s">
        <v>725</v>
      </c>
      <c r="F8" s="1313" t="s">
        <v>925</v>
      </c>
      <c r="G8" s="1314" t="s">
        <v>27</v>
      </c>
      <c r="H8" s="1315" t="s">
        <v>28</v>
      </c>
      <c r="I8" s="1316"/>
    </row>
    <row r="9" spans="1:9" ht="9" customHeight="1">
      <c r="A9" s="1317"/>
      <c r="B9" s="1318"/>
      <c r="C9" s="1318"/>
      <c r="D9" s="1318"/>
      <c r="E9" s="1319"/>
      <c r="F9" s="1318"/>
      <c r="G9" s="1320"/>
      <c r="H9" s="1320"/>
      <c r="I9" s="1311"/>
    </row>
    <row r="10" spans="1:9" ht="17.25" customHeight="1">
      <c r="A10" s="1321" t="s">
        <v>687</v>
      </c>
      <c r="B10" s="1322">
        <v>40</v>
      </c>
      <c r="C10" s="1323">
        <v>40</v>
      </c>
      <c r="D10" s="1323">
        <v>29</v>
      </c>
      <c r="E10" s="1324" t="s">
        <v>752</v>
      </c>
      <c r="F10" s="1325">
        <v>2475</v>
      </c>
      <c r="G10" s="1326">
        <v>4656</v>
      </c>
      <c r="H10" s="1326">
        <v>4392</v>
      </c>
      <c r="I10" s="1311"/>
    </row>
    <row r="11" spans="1:9" ht="24" customHeight="1">
      <c r="A11" s="1321" t="s">
        <v>900</v>
      </c>
      <c r="B11" s="1322"/>
      <c r="C11" s="1322">
        <v>872</v>
      </c>
      <c r="D11" s="1322">
        <v>872</v>
      </c>
      <c r="E11" s="1327" t="s">
        <v>1838</v>
      </c>
      <c r="F11" s="1325">
        <v>773</v>
      </c>
      <c r="G11" s="1326">
        <v>1284</v>
      </c>
      <c r="H11" s="1326">
        <v>1165</v>
      </c>
      <c r="I11" s="1311"/>
    </row>
    <row r="12" spans="1:9" ht="27" customHeight="1">
      <c r="A12" s="1321" t="s">
        <v>29</v>
      </c>
      <c r="B12" s="1322">
        <v>4446</v>
      </c>
      <c r="C12" s="1322">
        <v>4446</v>
      </c>
      <c r="D12" s="1322">
        <v>4446</v>
      </c>
      <c r="E12" s="1328" t="s">
        <v>961</v>
      </c>
      <c r="F12" s="1326">
        <v>598</v>
      </c>
      <c r="G12" s="1326">
        <v>934</v>
      </c>
      <c r="H12" s="1326">
        <v>724</v>
      </c>
      <c r="I12" s="1311"/>
    </row>
    <row r="13" spans="1:9" ht="27.75" customHeight="1">
      <c r="A13" s="1321" t="s">
        <v>30</v>
      </c>
      <c r="B13" s="1322">
        <v>640</v>
      </c>
      <c r="C13" s="1322">
        <v>640</v>
      </c>
      <c r="D13" s="1322">
        <v>640</v>
      </c>
      <c r="E13" s="1329" t="s">
        <v>893</v>
      </c>
      <c r="F13" s="1326"/>
      <c r="G13" s="1326">
        <v>25</v>
      </c>
      <c r="H13" s="1326">
        <v>25</v>
      </c>
      <c r="I13" s="1311"/>
    </row>
    <row r="14" spans="1:9" ht="13.5" customHeight="1">
      <c r="A14" s="1321" t="s">
        <v>1727</v>
      </c>
      <c r="B14" s="1322"/>
      <c r="C14" s="1322">
        <v>901</v>
      </c>
      <c r="D14" s="1322">
        <v>901</v>
      </c>
      <c r="E14" s="1329" t="s">
        <v>860</v>
      </c>
      <c r="F14" s="1330">
        <v>1280</v>
      </c>
      <c r="G14" s="1330"/>
      <c r="H14" s="1330"/>
      <c r="I14" s="1311"/>
    </row>
    <row r="15" spans="1:9" ht="6.75" customHeight="1" thickBot="1">
      <c r="A15" s="1331"/>
      <c r="B15" s="1332"/>
      <c r="C15" s="1332"/>
      <c r="D15" s="1332"/>
      <c r="E15" s="1333"/>
      <c r="F15" s="1334"/>
      <c r="G15" s="1334"/>
      <c r="H15" s="1334"/>
      <c r="I15" s="1311"/>
    </row>
    <row r="16" spans="1:9" ht="15.75" customHeight="1" thickBot="1">
      <c r="A16" s="1335" t="s">
        <v>31</v>
      </c>
      <c r="B16" s="1336">
        <f>SUM(B10:B15)</f>
        <v>5126</v>
      </c>
      <c r="C16" s="1336">
        <f>SUM(C10:C15)</f>
        <v>6899</v>
      </c>
      <c r="D16" s="1336">
        <f>SUM(D10:D15)</f>
        <v>6888</v>
      </c>
      <c r="E16" s="1337" t="s">
        <v>32</v>
      </c>
      <c r="F16" s="1338">
        <f>SUM(F10:F15)</f>
        <v>5126</v>
      </c>
      <c r="G16" s="1338">
        <f>SUM(G10:G15)</f>
        <v>6899</v>
      </c>
      <c r="H16" s="1339">
        <f>SUM(H10:H15)</f>
        <v>6306</v>
      </c>
      <c r="I16" s="1311"/>
    </row>
    <row r="17" spans="1:9" ht="15.75" customHeight="1">
      <c r="A17" s="1340"/>
      <c r="B17" s="1341"/>
      <c r="C17" s="1341"/>
      <c r="D17" s="1341"/>
      <c r="E17" s="1342"/>
      <c r="F17" s="1343"/>
      <c r="G17" s="1343"/>
      <c r="H17" s="1343"/>
      <c r="I17" s="1226"/>
    </row>
    <row r="18" spans="1:9" ht="29.25" customHeight="1">
      <c r="A18" s="1340"/>
      <c r="B18" s="1341"/>
      <c r="C18" s="1341"/>
      <c r="D18" s="1341"/>
      <c r="E18" s="1342"/>
      <c r="F18" s="1343"/>
      <c r="G18" s="1343"/>
      <c r="H18" s="1343"/>
      <c r="I18" s="1226"/>
    </row>
    <row r="19" spans="1:8" ht="21" customHeight="1">
      <c r="A19" s="769"/>
      <c r="B19" s="1305"/>
      <c r="C19" s="1305"/>
      <c r="D19" s="1305"/>
      <c r="E19" s="875" t="s">
        <v>33</v>
      </c>
      <c r="F19" s="875"/>
      <c r="G19" s="875"/>
      <c r="H19" s="875"/>
    </row>
    <row r="20" spans="1:8" ht="35.25" customHeight="1">
      <c r="A20" s="1306"/>
      <c r="B20" s="1305"/>
      <c r="C20" s="1305"/>
      <c r="D20" s="1305"/>
      <c r="E20" s="1304"/>
      <c r="F20" s="1304"/>
      <c r="G20" s="1304"/>
      <c r="H20" s="1344"/>
    </row>
    <row r="21" spans="1:8" ht="24" customHeight="1">
      <c r="A21" s="1306"/>
      <c r="B21" s="1305"/>
      <c r="C21" s="1305"/>
      <c r="D21" s="1305"/>
      <c r="E21" s="1304"/>
      <c r="F21" s="1304"/>
      <c r="G21" s="1304"/>
      <c r="H21" s="1304"/>
    </row>
    <row r="22" spans="1:8" ht="24" customHeight="1">
      <c r="A22" s="1306"/>
      <c r="B22" s="1305"/>
      <c r="C22" s="1305"/>
      <c r="D22" s="1305"/>
      <c r="E22" s="1304"/>
      <c r="F22" s="1304"/>
      <c r="G22" s="1304"/>
      <c r="H22" s="1304"/>
    </row>
    <row r="23" spans="1:8" ht="13.5" thickBot="1">
      <c r="A23" s="1306"/>
      <c r="B23" s="1305"/>
      <c r="C23" s="1305"/>
      <c r="D23" s="1305"/>
      <c r="E23" s="1306"/>
      <c r="F23" s="1306"/>
      <c r="G23" s="1307" t="s">
        <v>1833</v>
      </c>
      <c r="H23" s="1307"/>
    </row>
    <row r="24" spans="1:9" ht="18" customHeight="1" thickBot="1">
      <c r="A24" s="1308"/>
      <c r="B24" s="1309"/>
      <c r="C24" s="1309"/>
      <c r="D24" s="1309"/>
      <c r="E24" s="1308"/>
      <c r="F24" s="1310"/>
      <c r="G24" s="1310"/>
      <c r="H24" s="1310"/>
      <c r="I24" s="1311"/>
    </row>
    <row r="25" spans="1:9" ht="60" customHeight="1" thickBot="1">
      <c r="A25" s="1312" t="s">
        <v>725</v>
      </c>
      <c r="B25" s="1313" t="s">
        <v>925</v>
      </c>
      <c r="C25" s="1314" t="s">
        <v>27</v>
      </c>
      <c r="D25" s="1314" t="s">
        <v>28</v>
      </c>
      <c r="E25" s="1312" t="s">
        <v>725</v>
      </c>
      <c r="F25" s="1313" t="s">
        <v>925</v>
      </c>
      <c r="G25" s="1314" t="s">
        <v>27</v>
      </c>
      <c r="H25" s="1315" t="s">
        <v>28</v>
      </c>
      <c r="I25" s="1311"/>
    </row>
    <row r="26" spans="1:9" ht="15" customHeight="1">
      <c r="A26" s="1321" t="s">
        <v>687</v>
      </c>
      <c r="B26" s="1323">
        <v>40</v>
      </c>
      <c r="C26" s="1323">
        <v>40</v>
      </c>
      <c r="D26" s="1323">
        <v>16</v>
      </c>
      <c r="E26" s="1324" t="s">
        <v>752</v>
      </c>
      <c r="F26" s="1325">
        <v>1125</v>
      </c>
      <c r="G26" s="1325">
        <v>1797</v>
      </c>
      <c r="H26" s="1325">
        <v>1578</v>
      </c>
      <c r="I26" s="1311"/>
    </row>
    <row r="27" spans="1:9" ht="29.25" customHeight="1">
      <c r="A27" s="1321" t="s">
        <v>900</v>
      </c>
      <c r="B27" s="1345"/>
      <c r="C27" s="1323">
        <v>150</v>
      </c>
      <c r="D27" s="1323">
        <v>150</v>
      </c>
      <c r="E27" s="1324" t="s">
        <v>1838</v>
      </c>
      <c r="F27" s="1325">
        <v>420</v>
      </c>
      <c r="G27" s="1326">
        <v>602</v>
      </c>
      <c r="H27" s="1326">
        <v>539</v>
      </c>
      <c r="I27" s="1311"/>
    </row>
    <row r="28" spans="1:9" ht="25.5" customHeight="1">
      <c r="A28" s="1321" t="s">
        <v>29</v>
      </c>
      <c r="B28" s="1345">
        <v>2400</v>
      </c>
      <c r="C28" s="1323">
        <v>2400</v>
      </c>
      <c r="D28" s="1323">
        <v>2400</v>
      </c>
      <c r="E28" s="1327" t="s">
        <v>961</v>
      </c>
      <c r="F28" s="1325">
        <v>765</v>
      </c>
      <c r="G28" s="1326">
        <v>865</v>
      </c>
      <c r="H28" s="1326">
        <v>586</v>
      </c>
      <c r="I28" s="1311"/>
    </row>
    <row r="29" spans="1:9" ht="32.25" customHeight="1">
      <c r="A29" s="1321" t="s">
        <v>30</v>
      </c>
      <c r="B29" s="1345">
        <v>640</v>
      </c>
      <c r="C29" s="1322">
        <v>640</v>
      </c>
      <c r="D29" s="1322">
        <v>640</v>
      </c>
      <c r="E29" s="1328" t="s">
        <v>860</v>
      </c>
      <c r="F29" s="1326">
        <v>770</v>
      </c>
      <c r="G29" s="1326"/>
      <c r="H29" s="1326"/>
      <c r="I29" s="1311"/>
    </row>
    <row r="30" spans="1:9" ht="24.75" customHeight="1">
      <c r="A30" s="1321" t="s">
        <v>1727</v>
      </c>
      <c r="B30" s="1345"/>
      <c r="C30" s="1322">
        <v>34</v>
      </c>
      <c r="D30" s="1322">
        <v>34</v>
      </c>
      <c r="E30" s="1329"/>
      <c r="F30" s="1330"/>
      <c r="G30" s="1330"/>
      <c r="H30" s="1330"/>
      <c r="I30" s="1311"/>
    </row>
    <row r="31" spans="1:9" ht="18" customHeight="1">
      <c r="A31" s="1321"/>
      <c r="B31" s="1322"/>
      <c r="C31" s="1322"/>
      <c r="D31" s="1322"/>
      <c r="E31" s="1329"/>
      <c r="F31" s="1330"/>
      <c r="G31" s="1330"/>
      <c r="H31" s="1330"/>
      <c r="I31" s="1311"/>
    </row>
    <row r="32" spans="1:9" ht="15.75" customHeight="1" thickBot="1">
      <c r="A32" s="1346"/>
      <c r="B32" s="1347"/>
      <c r="C32" s="1348"/>
      <c r="D32" s="1348"/>
      <c r="E32" s="1349"/>
      <c r="F32" s="1350"/>
      <c r="G32" s="1348"/>
      <c r="H32" s="1348"/>
      <c r="I32" s="1311"/>
    </row>
    <row r="33" spans="1:9" ht="18.75" customHeight="1" thickBot="1">
      <c r="A33" s="1335" t="s">
        <v>31</v>
      </c>
      <c r="B33" s="1336">
        <f>SUM(B26:B31)</f>
        <v>3080</v>
      </c>
      <c r="C33" s="1336">
        <f>SUM(C26:C31)</f>
        <v>3264</v>
      </c>
      <c r="D33" s="1336">
        <f>SUM(D26:D31)</f>
        <v>3240</v>
      </c>
      <c r="E33" s="1337" t="s">
        <v>31</v>
      </c>
      <c r="F33" s="1338">
        <f>SUM(F26:F31)</f>
        <v>3080</v>
      </c>
      <c r="G33" s="1338">
        <f>SUM(G26:G31)</f>
        <v>3264</v>
      </c>
      <c r="H33" s="1338">
        <f>SUM(H26:H31)</f>
        <v>2703</v>
      </c>
      <c r="I33" s="1311"/>
    </row>
    <row r="34" spans="1:9" ht="18.75" customHeight="1">
      <c r="A34" s="1340"/>
      <c r="B34" s="1341"/>
      <c r="C34" s="1341"/>
      <c r="D34" s="1341"/>
      <c r="E34" s="1342"/>
      <c r="F34" s="1343"/>
      <c r="G34" s="1343"/>
      <c r="H34" s="1343"/>
      <c r="I34" s="1226"/>
    </row>
    <row r="35" spans="1:9" ht="18.75" customHeight="1">
      <c r="A35" s="1340"/>
      <c r="B35" s="1341"/>
      <c r="C35" s="1341"/>
      <c r="D35" s="1341"/>
      <c r="E35" s="1342"/>
      <c r="F35" s="1343"/>
      <c r="G35" s="1343"/>
      <c r="H35" s="1343"/>
      <c r="I35" s="1226"/>
    </row>
    <row r="36" spans="1:9" ht="18.75" customHeight="1">
      <c r="A36" s="1340"/>
      <c r="B36" s="1341"/>
      <c r="C36" s="1341"/>
      <c r="D36" s="1341"/>
      <c r="E36" s="1342"/>
      <c r="F36" s="1343"/>
      <c r="G36" s="1343"/>
      <c r="H36" s="1343"/>
      <c r="I36" s="1226"/>
    </row>
    <row r="37" spans="1:9" ht="18.75" customHeight="1">
      <c r="A37" s="1340"/>
      <c r="B37" s="1341"/>
      <c r="C37" s="1341"/>
      <c r="D37" s="1341"/>
      <c r="E37" s="1342"/>
      <c r="F37" s="1343"/>
      <c r="G37" s="1343"/>
      <c r="H37" s="1343"/>
      <c r="I37" s="1226"/>
    </row>
    <row r="38" spans="1:9" ht="18.75" customHeight="1">
      <c r="A38" s="1340"/>
      <c r="B38" s="1341"/>
      <c r="C38" s="1341"/>
      <c r="D38" s="1341"/>
      <c r="E38" s="1342"/>
      <c r="F38" s="1343"/>
      <c r="G38" s="1343"/>
      <c r="H38" s="1343"/>
      <c r="I38" s="1226"/>
    </row>
    <row r="39" ht="91.5" customHeight="1"/>
    <row r="40" ht="21" customHeight="1"/>
    <row r="41" ht="12" customHeight="1"/>
    <row r="42" spans="5:8" ht="12.75">
      <c r="E42" s="875" t="s">
        <v>34</v>
      </c>
      <c r="F42" s="875"/>
      <c r="G42" s="875"/>
      <c r="H42" s="875"/>
    </row>
    <row r="43" spans="1:8" ht="15" customHeight="1">
      <c r="A43" s="1304"/>
      <c r="B43" s="1305"/>
      <c r="C43" s="1305"/>
      <c r="D43" s="1305"/>
      <c r="E43" s="1304"/>
      <c r="F43" s="1304"/>
      <c r="G43" s="1304"/>
      <c r="H43" s="1304"/>
    </row>
    <row r="44" spans="1:8" ht="24" customHeight="1">
      <c r="A44" s="769"/>
      <c r="B44" s="1305"/>
      <c r="C44" s="1305"/>
      <c r="D44" s="1305"/>
      <c r="E44" s="1304"/>
      <c r="F44" s="1304"/>
      <c r="G44" s="1304"/>
      <c r="H44" s="1304"/>
    </row>
    <row r="45" spans="1:8" ht="15" customHeight="1">
      <c r="A45" s="1306"/>
      <c r="B45" s="1305"/>
      <c r="C45" s="1305"/>
      <c r="D45" s="1305"/>
      <c r="E45" s="1304"/>
      <c r="F45" s="1304"/>
      <c r="G45" s="1304"/>
      <c r="H45" s="1304"/>
    </row>
    <row r="46" spans="1:8" ht="12.75">
      <c r="A46" s="1306"/>
      <c r="B46" s="1305"/>
      <c r="C46" s="1305"/>
      <c r="D46" s="1305"/>
      <c r="E46" s="1304"/>
      <c r="F46" s="1304"/>
      <c r="G46" s="1304"/>
      <c r="H46" s="1304"/>
    </row>
    <row r="47" spans="1:8" ht="18" customHeight="1" thickBot="1">
      <c r="A47" s="1306"/>
      <c r="B47" s="1305"/>
      <c r="C47" s="1305"/>
      <c r="D47" s="1305"/>
      <c r="E47" s="1306"/>
      <c r="F47" s="1306"/>
      <c r="G47" s="1306"/>
      <c r="H47" s="1306"/>
    </row>
    <row r="48" spans="1:9" ht="18.75" customHeight="1" thickBot="1">
      <c r="A48" s="1308"/>
      <c r="B48" s="1309"/>
      <c r="C48" s="1309"/>
      <c r="D48" s="1309"/>
      <c r="E48" s="1308"/>
      <c r="F48" s="1310"/>
      <c r="G48" s="1310"/>
      <c r="H48" s="1310"/>
      <c r="I48" s="1311"/>
    </row>
    <row r="49" spans="1:9" ht="58.5" customHeight="1" thickBot="1">
      <c r="A49" s="1312" t="s">
        <v>725</v>
      </c>
      <c r="B49" s="1313" t="s">
        <v>925</v>
      </c>
      <c r="C49" s="1314" t="s">
        <v>27</v>
      </c>
      <c r="D49" s="1314" t="s">
        <v>28</v>
      </c>
      <c r="E49" s="1312" t="s">
        <v>725</v>
      </c>
      <c r="F49" s="1313" t="s">
        <v>925</v>
      </c>
      <c r="G49" s="1314" t="s">
        <v>27</v>
      </c>
      <c r="H49" s="1314" t="s">
        <v>28</v>
      </c>
      <c r="I49" s="1311"/>
    </row>
    <row r="50" spans="1:9" ht="12" customHeight="1">
      <c r="A50" s="1321" t="s">
        <v>687</v>
      </c>
      <c r="B50" s="1323">
        <v>50</v>
      </c>
      <c r="C50" s="1323">
        <v>50</v>
      </c>
      <c r="D50" s="1323">
        <v>53</v>
      </c>
      <c r="E50" s="1324" t="s">
        <v>752</v>
      </c>
      <c r="F50" s="1318">
        <v>1386</v>
      </c>
      <c r="G50" s="1320">
        <v>1941</v>
      </c>
      <c r="H50" s="1320">
        <v>1617</v>
      </c>
      <c r="I50" s="1311"/>
    </row>
    <row r="51" spans="1:9" ht="30.75" customHeight="1">
      <c r="A51" s="1321" t="s">
        <v>29</v>
      </c>
      <c r="B51" s="1323">
        <v>2400</v>
      </c>
      <c r="C51" s="1323">
        <v>2400</v>
      </c>
      <c r="D51" s="1323">
        <v>2400</v>
      </c>
      <c r="E51" s="1324" t="s">
        <v>1838</v>
      </c>
      <c r="F51" s="1325">
        <v>419</v>
      </c>
      <c r="G51" s="1326">
        <v>614</v>
      </c>
      <c r="H51" s="1326">
        <v>478</v>
      </c>
      <c r="I51" s="1311"/>
    </row>
    <row r="52" spans="1:9" ht="29.25" customHeight="1">
      <c r="A52" s="1321" t="s">
        <v>30</v>
      </c>
      <c r="B52" s="1323">
        <v>640</v>
      </c>
      <c r="C52" s="1322">
        <v>640</v>
      </c>
      <c r="D52" s="1322">
        <v>640</v>
      </c>
      <c r="E52" s="1327" t="s">
        <v>961</v>
      </c>
      <c r="F52" s="1325">
        <v>415</v>
      </c>
      <c r="G52" s="1326">
        <v>1656</v>
      </c>
      <c r="H52" s="1326">
        <v>635</v>
      </c>
      <c r="I52" s="1311"/>
    </row>
    <row r="53" spans="1:9" ht="27.75" customHeight="1">
      <c r="A53" s="1351" t="s">
        <v>1727</v>
      </c>
      <c r="B53" s="1323"/>
      <c r="C53" s="1322">
        <v>1211</v>
      </c>
      <c r="D53" s="1322">
        <v>1211</v>
      </c>
      <c r="E53" s="1328" t="s">
        <v>893</v>
      </c>
      <c r="F53" s="1326">
        <v>100</v>
      </c>
      <c r="G53" s="1326">
        <v>90</v>
      </c>
      <c r="H53" s="1326">
        <v>89</v>
      </c>
      <c r="I53" s="1311"/>
    </row>
    <row r="54" spans="1:9" ht="18.75" customHeight="1">
      <c r="A54" s="1311"/>
      <c r="E54" s="1329" t="s">
        <v>860</v>
      </c>
      <c r="F54" s="1326">
        <v>770</v>
      </c>
      <c r="G54" s="1326"/>
      <c r="H54" s="1326"/>
      <c r="I54" s="1311"/>
    </row>
    <row r="55" spans="1:9" ht="18.75" customHeight="1">
      <c r="A55" s="1351"/>
      <c r="C55" s="1322"/>
      <c r="D55" s="1322"/>
      <c r="E55" s="1329"/>
      <c r="F55" s="1326"/>
      <c r="G55" s="1326"/>
      <c r="H55" s="1326"/>
      <c r="I55" s="1311"/>
    </row>
    <row r="56" spans="1:9" ht="3" customHeight="1" thickBot="1">
      <c r="A56" s="1346"/>
      <c r="B56" s="1347"/>
      <c r="C56" s="1348"/>
      <c r="D56" s="1348"/>
      <c r="E56" s="1349"/>
      <c r="F56" s="1350"/>
      <c r="G56" s="1348"/>
      <c r="H56" s="1348"/>
      <c r="I56" s="1311"/>
    </row>
    <row r="57" spans="1:9" ht="13.5" thickBot="1">
      <c r="A57" s="1335" t="s">
        <v>31</v>
      </c>
      <c r="B57" s="1336">
        <f>SUM(B50:B53)</f>
        <v>3090</v>
      </c>
      <c r="C57" s="1336">
        <f>SUM(C50:C53)</f>
        <v>4301</v>
      </c>
      <c r="D57" s="1336">
        <f>SUM(D50:D53)</f>
        <v>4304</v>
      </c>
      <c r="E57" s="1337" t="s">
        <v>31</v>
      </c>
      <c r="F57" s="1338">
        <f>SUM(F50:F54)</f>
        <v>3090</v>
      </c>
      <c r="G57" s="1338">
        <f>SUM(G50:G54)</f>
        <v>4301</v>
      </c>
      <c r="H57" s="1338">
        <f>SUM(H50:H54)</f>
        <v>2819</v>
      </c>
      <c r="I57" s="1311"/>
    </row>
    <row r="62" ht="12" customHeight="1"/>
    <row r="63" spans="5:8" ht="12.75">
      <c r="E63" s="875" t="s">
        <v>35</v>
      </c>
      <c r="F63" s="875"/>
      <c r="G63" s="875"/>
      <c r="H63" s="875"/>
    </row>
    <row r="64" spans="1:8" ht="21.75" customHeight="1">
      <c r="A64" s="1304"/>
      <c r="B64" s="1305"/>
      <c r="C64" s="1305"/>
      <c r="D64" s="1305"/>
      <c r="E64" s="1304"/>
      <c r="F64" s="1304"/>
      <c r="G64" s="1304"/>
      <c r="H64" s="1304"/>
    </row>
    <row r="65" spans="1:8" ht="24" customHeight="1">
      <c r="A65" s="769"/>
      <c r="B65" s="1305"/>
      <c r="C65" s="1305"/>
      <c r="D65" s="1305"/>
      <c r="E65" s="1304"/>
      <c r="F65" s="1304"/>
      <c r="G65" s="1304"/>
      <c r="H65" s="1304"/>
    </row>
    <row r="66" spans="1:8" ht="15" customHeight="1">
      <c r="A66" s="1306"/>
      <c r="B66" s="1305"/>
      <c r="C66" s="1305"/>
      <c r="D66" s="1305"/>
      <c r="E66" s="1304"/>
      <c r="F66" s="1304"/>
      <c r="G66" s="1304"/>
      <c r="H66" s="1304"/>
    </row>
    <row r="67" spans="1:8" ht="12.75">
      <c r="A67" s="1306"/>
      <c r="B67" s="1305"/>
      <c r="C67" s="1305"/>
      <c r="D67" s="1305"/>
      <c r="E67" s="1304"/>
      <c r="F67" s="1304"/>
      <c r="G67" s="1304"/>
      <c r="H67" s="1304"/>
    </row>
    <row r="68" spans="1:8" ht="18" customHeight="1" thickBot="1">
      <c r="A68" s="1306"/>
      <c r="B68" s="1305"/>
      <c r="C68" s="1305"/>
      <c r="D68" s="1305"/>
      <c r="E68" s="1306"/>
      <c r="F68" s="1306"/>
      <c r="G68" s="1306"/>
      <c r="H68" s="1306"/>
    </row>
    <row r="69" spans="1:9" ht="18.75" customHeight="1" thickBot="1">
      <c r="A69" s="1308"/>
      <c r="B69" s="1309"/>
      <c r="C69" s="1309"/>
      <c r="D69" s="1309"/>
      <c r="E69" s="1308"/>
      <c r="F69" s="1310"/>
      <c r="G69" s="1310"/>
      <c r="H69" s="1310"/>
      <c r="I69" s="1311"/>
    </row>
    <row r="70" spans="1:9" ht="58.5" customHeight="1" thickBot="1">
      <c r="A70" s="1312" t="s">
        <v>725</v>
      </c>
      <c r="B70" s="1313" t="s">
        <v>925</v>
      </c>
      <c r="C70" s="1314" t="s">
        <v>27</v>
      </c>
      <c r="D70" s="1314" t="s">
        <v>28</v>
      </c>
      <c r="E70" s="1312" t="s">
        <v>725</v>
      </c>
      <c r="F70" s="1313" t="s">
        <v>925</v>
      </c>
      <c r="G70" s="1314" t="s">
        <v>27</v>
      </c>
      <c r="H70" s="1314" t="s">
        <v>28</v>
      </c>
      <c r="I70" s="1311"/>
    </row>
    <row r="71" spans="1:9" ht="16.5" customHeight="1">
      <c r="A71" s="1321"/>
      <c r="B71" s="1323"/>
      <c r="C71" s="1323"/>
      <c r="D71" s="1323"/>
      <c r="E71" s="1327"/>
      <c r="F71" s="1325"/>
      <c r="G71" s="1326"/>
      <c r="H71" s="1326"/>
      <c r="I71" s="1311"/>
    </row>
    <row r="72" spans="1:9" ht="27.75" customHeight="1">
      <c r="A72" s="1321" t="s">
        <v>30</v>
      </c>
      <c r="B72" s="1323"/>
      <c r="C72" s="1322">
        <v>160</v>
      </c>
      <c r="D72" s="1322">
        <v>160</v>
      </c>
      <c r="E72" s="1327" t="s">
        <v>961</v>
      </c>
      <c r="F72" s="1326"/>
      <c r="G72" s="1326">
        <v>160</v>
      </c>
      <c r="H72" s="1326"/>
      <c r="I72" s="1311"/>
    </row>
    <row r="73" spans="1:9" ht="18.75" customHeight="1">
      <c r="A73" s="1321"/>
      <c r="C73" s="1322"/>
      <c r="D73" s="1322"/>
      <c r="E73" s="1329"/>
      <c r="F73" s="1326"/>
      <c r="G73" s="1326"/>
      <c r="H73" s="1326"/>
      <c r="I73" s="1311"/>
    </row>
    <row r="74" spans="1:9" ht="3" customHeight="1" thickBot="1">
      <c r="A74" s="1346"/>
      <c r="B74" s="1347"/>
      <c r="C74" s="1348"/>
      <c r="D74" s="1348"/>
      <c r="E74" s="1349"/>
      <c r="F74" s="1350"/>
      <c r="G74" s="1348"/>
      <c r="H74" s="1348"/>
      <c r="I74" s="1311"/>
    </row>
    <row r="75" spans="1:9" ht="13.5" thickBot="1">
      <c r="A75" s="1335" t="s">
        <v>31</v>
      </c>
      <c r="B75" s="1336">
        <f>SUM(B71:B74)</f>
        <v>0</v>
      </c>
      <c r="C75" s="1336">
        <f>SUM(C71:C74)</f>
        <v>160</v>
      </c>
      <c r="D75" s="1336">
        <f>SUM(D71:D74)</f>
        <v>160</v>
      </c>
      <c r="E75" s="1337" t="s">
        <v>31</v>
      </c>
      <c r="F75" s="1338">
        <f>SUM(F71:F74)</f>
        <v>0</v>
      </c>
      <c r="G75" s="1338">
        <f>SUM(G71:G74)</f>
        <v>160</v>
      </c>
      <c r="H75" s="1339">
        <f>SUM(H71:H74)</f>
        <v>0</v>
      </c>
      <c r="I75" s="1311"/>
    </row>
  </sheetData>
  <mergeCells count="6">
    <mergeCell ref="E63:H63"/>
    <mergeCell ref="E1:H1"/>
    <mergeCell ref="E19:H19"/>
    <mergeCell ref="E42:H42"/>
    <mergeCell ref="G6:H6"/>
    <mergeCell ref="G23:H23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scale="83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view="pageBreakPreview" zoomScaleSheetLayoutView="100" workbookViewId="0" topLeftCell="A1">
      <selection activeCell="A4" sqref="A4:G4"/>
    </sheetView>
  </sheetViews>
  <sheetFormatPr defaultColWidth="9.140625" defaultRowHeight="12.75"/>
  <cols>
    <col min="1" max="1" width="42.57421875" style="1352" customWidth="1"/>
    <col min="2" max="2" width="10.140625" style="1352" customWidth="1"/>
    <col min="3" max="3" width="12.7109375" style="1352" customWidth="1"/>
    <col min="4" max="4" width="10.8515625" style="1355" customWidth="1"/>
    <col min="5" max="5" width="10.7109375" style="1352" customWidth="1"/>
    <col min="6" max="6" width="12.7109375" style="1352" customWidth="1"/>
    <col min="7" max="7" width="13.7109375" style="1355" customWidth="1"/>
    <col min="8" max="16384" width="9.140625" style="1352" customWidth="1"/>
  </cols>
  <sheetData>
    <row r="1" spans="1:7" ht="12.75">
      <c r="A1" s="1352" t="s">
        <v>1824</v>
      </c>
      <c r="D1" s="1353"/>
      <c r="E1" s="1354" t="s">
        <v>36</v>
      </c>
      <c r="F1" s="1354"/>
      <c r="G1" s="1354"/>
    </row>
    <row r="2" ht="12.75">
      <c r="G2" s="1352"/>
    </row>
    <row r="3" spans="1:7" ht="18.75">
      <c r="A3" s="1356" t="s">
        <v>37</v>
      </c>
      <c r="B3" s="1356"/>
      <c r="C3" s="1356"/>
      <c r="D3" s="1356"/>
      <c r="E3" s="1356"/>
      <c r="F3" s="1356"/>
      <c r="G3" s="1356"/>
    </row>
    <row r="4" spans="1:7" ht="18.75">
      <c r="A4" s="1356" t="s">
        <v>38</v>
      </c>
      <c r="B4" s="1356"/>
      <c r="C4" s="1356"/>
      <c r="D4" s="1356"/>
      <c r="E4" s="1356"/>
      <c r="F4" s="1356"/>
      <c r="G4" s="1356"/>
    </row>
    <row r="5" ht="13.5" thickBot="1">
      <c r="G5" s="1357" t="s">
        <v>1833</v>
      </c>
    </row>
    <row r="6" spans="1:7" ht="15.75">
      <c r="A6" s="1358" t="s">
        <v>725</v>
      </c>
      <c r="B6" s="1359" t="s">
        <v>39</v>
      </c>
      <c r="C6" s="1360"/>
      <c r="D6" s="1361"/>
      <c r="E6" s="1362" t="s">
        <v>40</v>
      </c>
      <c r="F6" s="1362" t="s">
        <v>41</v>
      </c>
      <c r="G6" s="1363" t="s">
        <v>42</v>
      </c>
    </row>
    <row r="7" spans="1:7" ht="48" customHeight="1" thickBot="1">
      <c r="A7" s="1364"/>
      <c r="B7" s="1365" t="s">
        <v>43</v>
      </c>
      <c r="C7" s="1366" t="s">
        <v>44</v>
      </c>
      <c r="D7" s="1367" t="s">
        <v>1164</v>
      </c>
      <c r="E7" s="1368"/>
      <c r="F7" s="1368"/>
      <c r="G7" s="1369"/>
    </row>
    <row r="8" ht="9.75" customHeight="1">
      <c r="D8" s="1370"/>
    </row>
    <row r="9" spans="1:7" ht="15.75">
      <c r="A9" s="1371" t="s">
        <v>45</v>
      </c>
      <c r="D9" s="1370"/>
      <c r="G9" s="1370"/>
    </row>
    <row r="10" spans="1:7" ht="6.75" customHeight="1">
      <c r="A10" s="1371"/>
      <c r="D10" s="1370"/>
      <c r="G10" s="1370"/>
    </row>
    <row r="11" spans="1:7" ht="15.75">
      <c r="A11" s="1372" t="s">
        <v>46</v>
      </c>
      <c r="B11" s="1373">
        <f>'[1]9c kimutatás'!B11+'[2]9d kimutatás'!B11</f>
        <v>36130291</v>
      </c>
      <c r="C11" s="1373">
        <f>'[1]9c kimutatás'!C11+'[2]9d kimutatás'!C11</f>
        <v>16516663</v>
      </c>
      <c r="D11" s="1373">
        <f>'[1]9c kimutatás'!D11+'[2]9d kimutatás'!D11</f>
        <v>52646954</v>
      </c>
      <c r="E11" s="1373">
        <f>'[1]9c kimutatás'!E11+'[2]9d kimutatás'!E11</f>
        <v>4802039</v>
      </c>
      <c r="F11" s="1373">
        <f>'[1]9c kimutatás'!F11+'[2]9d kimutatás'!F11</f>
        <v>205883</v>
      </c>
      <c r="G11" s="1373">
        <f>'[1]9c kimutatás'!G11+'[2]9d kimutatás'!G11</f>
        <v>57654876</v>
      </c>
    </row>
    <row r="12" spans="1:7" ht="15.75">
      <c r="A12" s="1372"/>
      <c r="B12" s="1373"/>
      <c r="C12" s="1373"/>
      <c r="D12" s="1373"/>
      <c r="E12" s="1373"/>
      <c r="F12" s="1373"/>
      <c r="G12" s="1373"/>
    </row>
    <row r="13" spans="1:7" s="1374" customFormat="1" ht="12.75">
      <c r="A13" s="1374" t="s">
        <v>47</v>
      </c>
      <c r="B13" s="1373">
        <f>'[1]9c kimutatás'!B13+'[2]9d kimutatás'!B13</f>
        <v>471742</v>
      </c>
      <c r="C13" s="1373">
        <f>'[1]9c kimutatás'!C13+'[2]9d kimutatás'!C13</f>
        <v>1063</v>
      </c>
      <c r="D13" s="1373">
        <f>'[1]9c kimutatás'!D13+'[2]9d kimutatás'!D13</f>
        <v>472805</v>
      </c>
      <c r="E13" s="1373">
        <f>'[1]9c kimutatás'!E13+'[2]9d kimutatás'!E13</f>
        <v>361</v>
      </c>
      <c r="F13" s="1375">
        <f>'[1]9c kimutatás'!F13+'[2]9d kimutatás'!F13</f>
        <v>0</v>
      </c>
      <c r="G13" s="1373">
        <f>'[1]9c kimutatás'!G13+'[2]9d kimutatás'!G13</f>
        <v>473166</v>
      </c>
    </row>
    <row r="14" spans="1:7" ht="12.75">
      <c r="A14" s="1374" t="s">
        <v>48</v>
      </c>
      <c r="B14" s="1373">
        <f>'[1]9c kimutatás'!B14+'[2]9d kimutatás'!B14</f>
        <v>35611299</v>
      </c>
      <c r="C14" s="1373">
        <f>'[1]9c kimutatás'!C14+'[2]9d kimutatás'!C14</f>
        <v>10583469</v>
      </c>
      <c r="D14" s="1373">
        <f>'[1]9c kimutatás'!D14+'[2]9d kimutatás'!D14</f>
        <v>46194768</v>
      </c>
      <c r="E14" s="1373">
        <f>'[1]9c kimutatás'!E14+'[2]9d kimutatás'!E14</f>
        <v>2589890</v>
      </c>
      <c r="F14" s="1373">
        <f>'[1]9c kimutatás'!F14+'[2]9d kimutatás'!F14</f>
        <v>205883</v>
      </c>
      <c r="G14" s="1373">
        <f>'[1]9c kimutatás'!G14+'[2]9d kimutatás'!G14</f>
        <v>48990541</v>
      </c>
    </row>
    <row r="15" spans="1:7" s="1370" customFormat="1" ht="13.5">
      <c r="A15" s="1370" t="s">
        <v>49</v>
      </c>
      <c r="B15" s="1373">
        <f>'[1]9c kimutatás'!B15+'[2]9d kimutatás'!B15</f>
        <v>34251679</v>
      </c>
      <c r="C15" s="1373">
        <f>'[1]9c kimutatás'!C15+'[2]9d kimutatás'!C15</f>
        <v>8769139</v>
      </c>
      <c r="D15" s="1373">
        <f>'[1]9c kimutatás'!D15+'[2]9d kimutatás'!D15</f>
        <v>43020818</v>
      </c>
      <c r="E15" s="1373">
        <f>'[1]9c kimutatás'!E15+'[2]9d kimutatás'!E15</f>
        <v>2056482</v>
      </c>
      <c r="F15" s="1373">
        <f>'[1]9c kimutatás'!F15+'[2]9d kimutatás'!F15</f>
        <v>203037</v>
      </c>
      <c r="G15" s="1373">
        <f>'[1]9c kimutatás'!G15+'[2]9d kimutatás'!G15</f>
        <v>45280337</v>
      </c>
    </row>
    <row r="16" spans="1:7" ht="12.75">
      <c r="A16" s="1352" t="s">
        <v>50</v>
      </c>
      <c r="B16" s="1373">
        <f>'[1]9c kimutatás'!B16+'[2]9d kimutatás'!B16</f>
        <v>7281290</v>
      </c>
      <c r="C16" s="1373">
        <f>'[1]9c kimutatás'!C16+'[2]9d kimutatás'!C16</f>
        <v>6471</v>
      </c>
      <c r="D16" s="1373">
        <f>'[1]9c kimutatás'!D16+'[2]9d kimutatás'!D16</f>
        <v>7287761</v>
      </c>
      <c r="E16" s="1375">
        <f>'[1]9c kimutatás'!E16+'[2]9d kimutatás'!E16</f>
        <v>0</v>
      </c>
      <c r="F16" s="1373">
        <f>'[1]9c kimutatás'!F16+'[2]9d kimutatás'!F16</f>
        <v>161436</v>
      </c>
      <c r="G16" s="1373">
        <f>'[1]9c kimutatás'!G16+'[2]9d kimutatás'!G16</f>
        <v>7449197</v>
      </c>
    </row>
    <row r="17" spans="1:7" ht="12.75">
      <c r="A17" s="1352" t="s">
        <v>51</v>
      </c>
      <c r="B17" s="1373">
        <f>'[1]9c kimutatás'!B17+'[2]9d kimutatás'!B17</f>
        <v>3932586</v>
      </c>
      <c r="C17" s="1373">
        <f>'[1]9c kimutatás'!C17+'[2]9d kimutatás'!C17</f>
        <v>1200</v>
      </c>
      <c r="D17" s="1373">
        <f>'[1]9c kimutatás'!D17+'[2]9d kimutatás'!D17</f>
        <v>3933786</v>
      </c>
      <c r="E17" s="1373">
        <f>'[1]9c kimutatás'!E17+'[2]9d kimutatás'!E17</f>
        <v>37936</v>
      </c>
      <c r="F17" s="1373">
        <f>'[1]9c kimutatás'!F17+'[2]9d kimutatás'!F17</f>
        <v>738</v>
      </c>
      <c r="G17" s="1373">
        <f>'[1]9c kimutatás'!G17+'[2]9d kimutatás'!G17</f>
        <v>3972460</v>
      </c>
    </row>
    <row r="18" spans="1:7" s="1355" customFormat="1" ht="12.75">
      <c r="A18" s="1352" t="s">
        <v>52</v>
      </c>
      <c r="B18" s="1373">
        <f>'[1]9c kimutatás'!B18+'[2]9d kimutatás'!B18</f>
        <v>22669</v>
      </c>
      <c r="C18" s="1375">
        <f>'[1]9c kimutatás'!C18+'[2]9d kimutatás'!C18</f>
        <v>0</v>
      </c>
      <c r="D18" s="1373">
        <f>'[1]9c kimutatás'!D18+'[2]9d kimutatás'!D18</f>
        <v>22669</v>
      </c>
      <c r="E18" s="1375">
        <f>'[1]9c kimutatás'!E18+'[2]9d kimutatás'!E18</f>
        <v>0</v>
      </c>
      <c r="F18" s="1375">
        <f>'[1]9c kimutatás'!F18+'[2]9d kimutatás'!F18</f>
        <v>0</v>
      </c>
      <c r="G18" s="1373">
        <f>'[1]9c kimutatás'!G18+'[2]9d kimutatás'!G18</f>
        <v>22669</v>
      </c>
    </row>
    <row r="19" spans="1:7" ht="12.75">
      <c r="A19" s="1352" t="s">
        <v>53</v>
      </c>
      <c r="B19" s="1375">
        <f>'[1]9c kimutatás'!B19+'[2]9d kimutatás'!B19</f>
        <v>0</v>
      </c>
      <c r="C19" s="1373">
        <f>'[1]9c kimutatás'!C19+'[2]9d kimutatás'!C19</f>
        <v>3095961</v>
      </c>
      <c r="D19" s="1373">
        <f>'[1]9c kimutatás'!D19+'[2]9d kimutatás'!D19</f>
        <v>3095961</v>
      </c>
      <c r="E19" s="1375">
        <f>'[1]9c kimutatás'!E19+'[2]9d kimutatás'!E19</f>
        <v>0</v>
      </c>
      <c r="F19" s="1375">
        <f>'[1]9c kimutatás'!F19+'[2]9d kimutatás'!F19</f>
        <v>0</v>
      </c>
      <c r="G19" s="1373">
        <f>'[1]9c kimutatás'!G19+'[2]9d kimutatás'!G19</f>
        <v>3095961</v>
      </c>
    </row>
    <row r="20" spans="1:7" ht="12.75">
      <c r="A20" s="1352" t="s">
        <v>54</v>
      </c>
      <c r="B20" s="1375">
        <f>'[1]9c kimutatás'!B20+'[2]9d kimutatás'!B20</f>
        <v>0</v>
      </c>
      <c r="C20" s="1373">
        <f>'[1]9c kimutatás'!C20+'[2]9d kimutatás'!C20</f>
        <v>799344</v>
      </c>
      <c r="D20" s="1373">
        <f>'[1]9c kimutatás'!D20+'[2]9d kimutatás'!D20</f>
        <v>799344</v>
      </c>
      <c r="E20" s="1373">
        <f>'[1]9c kimutatás'!E20+'[2]9d kimutatás'!E20</f>
        <v>17101</v>
      </c>
      <c r="F20" s="1373">
        <f>'[1]9c kimutatás'!F20+'[2]9d kimutatás'!F20</f>
        <v>26045</v>
      </c>
      <c r="G20" s="1373">
        <f>'[1]9c kimutatás'!G20+'[2]9d kimutatás'!G20</f>
        <v>842490</v>
      </c>
    </row>
    <row r="21" spans="1:7" ht="12.75">
      <c r="A21" s="1376" t="s">
        <v>55</v>
      </c>
      <c r="B21" s="1375">
        <f>'[1]9c kimutatás'!B21+'[2]9d kimutatás'!B21</f>
        <v>0</v>
      </c>
      <c r="C21" s="1373">
        <f>'[1]9c kimutatás'!C21+'[2]9d kimutatás'!C21</f>
        <v>3439891</v>
      </c>
      <c r="D21" s="1373">
        <f>'[1]9c kimutatás'!D21+'[2]9d kimutatás'!D21</f>
        <v>3439891</v>
      </c>
      <c r="E21" s="1375">
        <f>'[1]9c kimutatás'!E21+'[2]9d kimutatás'!E21</f>
        <v>0</v>
      </c>
      <c r="F21" s="1373">
        <f>'[1]9c kimutatás'!F21+'[2]9d kimutatás'!F21</f>
        <v>7313</v>
      </c>
      <c r="G21" s="1373">
        <f>'[1]9c kimutatás'!G21+'[2]9d kimutatás'!G21</f>
        <v>3447204</v>
      </c>
    </row>
    <row r="22" spans="1:7" ht="12.75">
      <c r="A22" s="1352" t="s">
        <v>56</v>
      </c>
      <c r="B22" s="1375">
        <f>'[1]9c kimutatás'!B22+'[2]9d kimutatás'!B22</f>
        <v>0</v>
      </c>
      <c r="C22" s="1375">
        <f>'[1]9c kimutatás'!C22+'[2]9d kimutatás'!C22</f>
        <v>0</v>
      </c>
      <c r="D22" s="1375">
        <f>'[1]9c kimutatás'!D22+'[2]9d kimutatás'!D22</f>
        <v>0</v>
      </c>
      <c r="E22" s="1375">
        <f>'[1]9c kimutatás'!E22+'[2]9d kimutatás'!E22</f>
        <v>0</v>
      </c>
      <c r="F22" s="1375">
        <f>'[1]9c kimutatás'!F22+'[2]9d kimutatás'!F22</f>
        <v>0</v>
      </c>
      <c r="G22" s="1375">
        <f>'[1]9c kimutatás'!G22+'[2]9d kimutatás'!G22</f>
        <v>0</v>
      </c>
    </row>
    <row r="23" spans="1:7" ht="12.75">
      <c r="A23" s="1352" t="s">
        <v>57</v>
      </c>
      <c r="B23" s="1373">
        <f>'[1]9c kimutatás'!B23+'[2]9d kimutatás'!B23</f>
        <v>22905233</v>
      </c>
      <c r="C23" s="1373">
        <f>'[1]9c kimutatás'!C23+'[2]9d kimutatás'!C23</f>
        <v>1222361</v>
      </c>
      <c r="D23" s="1373">
        <f>'[1]9c kimutatás'!D23+'[2]9d kimutatás'!D23</f>
        <v>24127594</v>
      </c>
      <c r="E23" s="1373">
        <f>'[1]9c kimutatás'!E23+'[2]9d kimutatás'!E23</f>
        <v>1987650</v>
      </c>
      <c r="F23" s="1375">
        <f>'[1]9c kimutatás'!F23+'[2]9d kimutatás'!F23</f>
        <v>0</v>
      </c>
      <c r="G23" s="1373">
        <f>'[1]9c kimutatás'!G23+'[2]9d kimutatás'!G23</f>
        <v>26115244</v>
      </c>
    </row>
    <row r="24" spans="1:7" s="1355" customFormat="1" ht="25.5">
      <c r="A24" s="1376" t="s">
        <v>58</v>
      </c>
      <c r="B24" s="1373">
        <f>'[1]9c kimutatás'!B24+'[2]9d kimutatás'!B24</f>
        <v>109901</v>
      </c>
      <c r="C24" s="1373">
        <f>'[1]9c kimutatás'!C24+'[2]9d kimutatás'!C24</f>
        <v>203911</v>
      </c>
      <c r="D24" s="1373">
        <f>'[1]9c kimutatás'!D24+'[2]9d kimutatás'!D24</f>
        <v>313812</v>
      </c>
      <c r="E24" s="1373">
        <f>'[1]9c kimutatás'!E24+'[2]9d kimutatás'!E24</f>
        <v>13795</v>
      </c>
      <c r="F24" s="1373">
        <f>'[1]9c kimutatás'!F24+'[2]9d kimutatás'!F24</f>
        <v>7505</v>
      </c>
      <c r="G24" s="1373">
        <f>'[1]9c kimutatás'!G24+'[2]9d kimutatás'!G24</f>
        <v>335112</v>
      </c>
    </row>
    <row r="25" spans="2:7" s="1355" customFormat="1" ht="12.75">
      <c r="B25" s="1373"/>
      <c r="C25" s="1373"/>
      <c r="D25" s="1373"/>
      <c r="E25" s="1373"/>
      <c r="F25" s="1373"/>
      <c r="G25" s="1373"/>
    </row>
    <row r="26" spans="1:7" s="1370" customFormat="1" ht="13.5">
      <c r="A26" s="1370" t="s">
        <v>59</v>
      </c>
      <c r="B26" s="1373">
        <f>'[1]9c kimutatás'!B26+'[2]9d kimutatás'!B26</f>
        <v>16872</v>
      </c>
      <c r="C26" s="1373">
        <f>'[1]9c kimutatás'!C26+'[2]9d kimutatás'!C26</f>
        <v>448433</v>
      </c>
      <c r="D26" s="1373">
        <f>'[1]9c kimutatás'!D26+'[2]9d kimutatás'!D26</f>
        <v>465305</v>
      </c>
      <c r="E26" s="1373">
        <f>'[1]9c kimutatás'!E26+'[2]9d kimutatás'!E26</f>
        <v>360998</v>
      </c>
      <c r="F26" s="1375">
        <f>'[1]9c kimutatás'!F26+'[2]9d kimutatás'!F26</f>
        <v>0</v>
      </c>
      <c r="G26" s="1373">
        <f>'[1]9c kimutatás'!G26+'[2]9d kimutatás'!G26</f>
        <v>826303</v>
      </c>
    </row>
    <row r="27" spans="1:7" s="1370" customFormat="1" ht="13.5">
      <c r="A27" s="1370" t="s">
        <v>60</v>
      </c>
      <c r="B27" s="1375">
        <f>'[1]9c kimutatás'!B27+'[2]9d kimutatás'!B27</f>
        <v>0</v>
      </c>
      <c r="C27" s="1373">
        <f>'[1]9c kimutatás'!C27+'[2]9d kimutatás'!C27</f>
        <v>23624</v>
      </c>
      <c r="D27" s="1373">
        <f>'[1]9c kimutatás'!D27+'[2]9d kimutatás'!D27</f>
        <v>23624</v>
      </c>
      <c r="E27" s="1373">
        <f>'[1]9c kimutatás'!E27+'[2]9d kimutatás'!E27</f>
        <v>92315</v>
      </c>
      <c r="F27" s="1375">
        <f>'[1]9c kimutatás'!F27+'[2]9d kimutatás'!F27</f>
        <v>0</v>
      </c>
      <c r="G27" s="1373">
        <f>'[1]9c kimutatás'!G27+'[2]9d kimutatás'!G27</f>
        <v>115939</v>
      </c>
    </row>
    <row r="28" spans="1:7" s="1370" customFormat="1" ht="13.5">
      <c r="A28" s="1370" t="s">
        <v>61</v>
      </c>
      <c r="B28" s="1373">
        <f>'[1]9c kimutatás'!B28+'[2]9d kimutatás'!B28</f>
        <v>1342748</v>
      </c>
      <c r="C28" s="1373">
        <f>'[1]9c kimutatás'!C28+'[2]9d kimutatás'!C28</f>
        <v>1342273</v>
      </c>
      <c r="D28" s="1373">
        <f>'[1]9c kimutatás'!D28+'[2]9d kimutatás'!D28</f>
        <v>2685021</v>
      </c>
      <c r="E28" s="1373">
        <f>'[1]9c kimutatás'!E28+'[2]9d kimutatás'!E28</f>
        <v>80095</v>
      </c>
      <c r="F28" s="1373">
        <f>'[1]9c kimutatás'!F28+'[2]9d kimutatás'!F28</f>
        <v>2846</v>
      </c>
      <c r="G28" s="1373">
        <f>'[1]9c kimutatás'!G28+'[2]9d kimutatás'!G28</f>
        <v>2767962</v>
      </c>
    </row>
    <row r="29" spans="1:7" s="1370" customFormat="1" ht="13.5">
      <c r="A29" s="1370" t="s">
        <v>62</v>
      </c>
      <c r="B29" s="1375">
        <f>'[1]9c kimutatás'!B29+'[2]9d kimutatás'!B29</f>
        <v>0</v>
      </c>
      <c r="C29" s="1375">
        <f>'[1]9c kimutatás'!C29+'[2]9d kimutatás'!C29</f>
        <v>0</v>
      </c>
      <c r="D29" s="1375">
        <f>'[1]9c kimutatás'!D29+'[2]9d kimutatás'!D29</f>
        <v>0</v>
      </c>
      <c r="E29" s="1375">
        <f>'[1]9c kimutatás'!E29+'[2]9d kimutatás'!E29</f>
        <v>0</v>
      </c>
      <c r="F29" s="1375">
        <f>'[1]9c kimutatás'!F29+'[2]9d kimutatás'!F29</f>
        <v>0</v>
      </c>
      <c r="G29" s="1375">
        <f>'[1]9c kimutatás'!G29+'[2]9d kimutatás'!G29</f>
        <v>0</v>
      </c>
    </row>
    <row r="30" spans="1:7" ht="12.75">
      <c r="A30" s="1374"/>
      <c r="B30" s="1375"/>
      <c r="C30" s="1375"/>
      <c r="D30" s="1375"/>
      <c r="E30" s="1373"/>
      <c r="F30" s="1375"/>
      <c r="G30" s="1373"/>
    </row>
    <row r="31" spans="1:7" ht="13.5" customHeight="1">
      <c r="A31" s="1374" t="s">
        <v>63</v>
      </c>
      <c r="B31" s="1375">
        <f>'[1]9c kimutatás'!B31+'[2]9d kimutatás'!B31</f>
        <v>0</v>
      </c>
      <c r="C31" s="1375">
        <f>'[1]9c kimutatás'!C31+'[2]9d kimutatás'!C31</f>
        <v>0</v>
      </c>
      <c r="D31" s="1375">
        <f>'[1]9c kimutatás'!D31+'[2]9d kimutatás'!D31</f>
        <v>0</v>
      </c>
      <c r="E31" s="1373">
        <f>'[1]9c kimutatás'!E31+'[2]9d kimutatás'!E31</f>
        <v>2125362</v>
      </c>
      <c r="F31" s="1375">
        <f>'[1]9c kimutatás'!F31+'[2]9d kimutatás'!F31</f>
        <v>0</v>
      </c>
      <c r="G31" s="1373">
        <f>'[1]9c kimutatás'!G31+'[2]9d kimutatás'!G31</f>
        <v>2125362</v>
      </c>
    </row>
    <row r="32" spans="1:7" s="1370" customFormat="1" ht="13.5">
      <c r="A32" s="1370" t="s">
        <v>64</v>
      </c>
      <c r="B32" s="1375">
        <f>'[1]9c kimutatás'!B32+'[2]9d kimutatás'!B32</f>
        <v>0</v>
      </c>
      <c r="C32" s="1375">
        <f>'[1]9c kimutatás'!C32+'[2]9d kimutatás'!C32</f>
        <v>0</v>
      </c>
      <c r="D32" s="1375">
        <f>'[1]9c kimutatás'!D32+'[2]9d kimutatás'!D32</f>
        <v>0</v>
      </c>
      <c r="E32" s="1373">
        <f>'[1]9c kimutatás'!E32+'[2]9d kimutatás'!E32</f>
        <v>1510627</v>
      </c>
      <c r="F32" s="1375">
        <f>'[1]9c kimutatás'!F32+'[2]9d kimutatás'!F32</f>
        <v>0</v>
      </c>
      <c r="G32" s="1373">
        <f>'[1]9c kimutatás'!G32+'[2]9d kimutatás'!G32</f>
        <v>1510627</v>
      </c>
    </row>
    <row r="33" spans="1:7" s="1370" customFormat="1" ht="13.5">
      <c r="A33" s="1370" t="s">
        <v>65</v>
      </c>
      <c r="B33" s="1375">
        <f>'[1]9c kimutatás'!B33+'[2]9d kimutatás'!B33</f>
        <v>0</v>
      </c>
      <c r="C33" s="1375">
        <f>'[1]9c kimutatás'!C33+'[2]9d kimutatás'!C33</f>
        <v>0</v>
      </c>
      <c r="D33" s="1375">
        <f>'[1]9c kimutatás'!D33+'[2]9d kimutatás'!D33</f>
        <v>0</v>
      </c>
      <c r="E33" s="1373">
        <f>'[1]9c kimutatás'!E33+'[2]9d kimutatás'!E33</f>
        <v>255040</v>
      </c>
      <c r="F33" s="1375">
        <f>'[1]9c kimutatás'!F33+'[2]9d kimutatás'!F33</f>
        <v>0</v>
      </c>
      <c r="G33" s="1373">
        <f>'[1]9c kimutatás'!G33+'[2]9d kimutatás'!G33</f>
        <v>255040</v>
      </c>
    </row>
    <row r="34" spans="1:7" s="1370" customFormat="1" ht="13.5">
      <c r="A34" s="1370" t="s">
        <v>66</v>
      </c>
      <c r="B34" s="1375">
        <f>'[1]9c kimutatás'!B34+'[2]9d kimutatás'!B34</f>
        <v>0</v>
      </c>
      <c r="C34" s="1375">
        <f>'[1]9c kimutatás'!C34+'[2]9d kimutatás'!C34</f>
        <v>0</v>
      </c>
      <c r="D34" s="1375">
        <f>'[1]9c kimutatás'!D34+'[2]9d kimutatás'!D34</f>
        <v>0</v>
      </c>
      <c r="E34" s="1373">
        <f>'[1]9c kimutatás'!E34+'[2]9d kimutatás'!E34</f>
        <v>96851</v>
      </c>
      <c r="F34" s="1375">
        <f>'[1]9c kimutatás'!F34+'[2]9d kimutatás'!F34</f>
        <v>0</v>
      </c>
      <c r="G34" s="1373">
        <f>'[1]9c kimutatás'!G34+'[2]9d kimutatás'!G34</f>
        <v>96851</v>
      </c>
    </row>
    <row r="35" spans="1:7" s="1370" customFormat="1" ht="13.5">
      <c r="A35" s="1370" t="s">
        <v>67</v>
      </c>
      <c r="B35" s="1375">
        <f>'[1]9c kimutatás'!B35+'[2]9d kimutatás'!B35</f>
        <v>0</v>
      </c>
      <c r="C35" s="1375">
        <f>'[1]9c kimutatás'!C35+'[2]9d kimutatás'!C35</f>
        <v>0</v>
      </c>
      <c r="D35" s="1375">
        <f>'[1]9c kimutatás'!D35+'[2]9d kimutatás'!D35</f>
        <v>0</v>
      </c>
      <c r="E35" s="1373">
        <f>'[1]9c kimutatás'!E35+'[2]9d kimutatás'!E35</f>
        <v>262844</v>
      </c>
      <c r="F35" s="1375">
        <f>'[1]9c kimutatás'!F35+'[2]9d kimutatás'!F35</f>
        <v>0</v>
      </c>
      <c r="G35" s="1373">
        <f>'[1]9c kimutatás'!G35+'[2]9d kimutatás'!G35</f>
        <v>262844</v>
      </c>
    </row>
    <row r="36" spans="1:7" ht="12.75">
      <c r="A36" s="1374"/>
      <c r="B36" s="1373"/>
      <c r="C36" s="1373"/>
      <c r="D36" s="1373"/>
      <c r="E36" s="1373"/>
      <c r="F36" s="1375"/>
      <c r="G36" s="1373"/>
    </row>
    <row r="37" spans="1:7" s="1374" customFormat="1" ht="25.5">
      <c r="A37" s="1377" t="s">
        <v>68</v>
      </c>
      <c r="B37" s="1373">
        <f>'[1]9c kimutatás'!B37+'[2]9d kimutatás'!B37</f>
        <v>47250</v>
      </c>
      <c r="C37" s="1373">
        <f>'[1]9c kimutatás'!C37+'[2]9d kimutatás'!C37</f>
        <v>5932131</v>
      </c>
      <c r="D37" s="1373">
        <f>'[1]9c kimutatás'!D37+'[2]9d kimutatás'!D37</f>
        <v>5979381</v>
      </c>
      <c r="E37" s="1373">
        <f>'[1]9c kimutatás'!E37+'[2]9d kimutatás'!E37</f>
        <v>86426</v>
      </c>
      <c r="F37" s="1375">
        <f>'[1]9c kimutatás'!F37+'[2]9d kimutatás'!F37</f>
        <v>0</v>
      </c>
      <c r="G37" s="1373">
        <f>'[1]9c kimutatás'!G37+'[2]9d kimutatás'!G37</f>
        <v>6065807</v>
      </c>
    </row>
    <row r="38" spans="2:7" s="1355" customFormat="1" ht="12.75">
      <c r="B38" s="1373"/>
      <c r="C38" s="1373"/>
      <c r="D38" s="1373"/>
      <c r="E38" s="1373"/>
      <c r="F38" s="1373"/>
      <c r="G38" s="1373"/>
    </row>
    <row r="39" spans="1:7" s="1355" customFormat="1" ht="15.75">
      <c r="A39" s="1372" t="s">
        <v>69</v>
      </c>
      <c r="B39" s="1375">
        <f>'[1]9c kimutatás'!B39+'[2]9d kimutatás'!B39</f>
        <v>0</v>
      </c>
      <c r="C39" s="1375">
        <f>'[1]9c kimutatás'!C39+'[2]9d kimutatás'!C39</f>
        <v>0</v>
      </c>
      <c r="D39" s="1375">
        <f>'[1]9c kimutatás'!D39+'[2]9d kimutatás'!D39</f>
        <v>0</v>
      </c>
      <c r="E39" s="1373">
        <f>'[1]9c kimutatás'!E39+'[2]9d kimutatás'!E39</f>
        <v>3243429</v>
      </c>
      <c r="F39" s="1375">
        <f>'[1]9c kimutatás'!F39+'[2]9d kimutatás'!F39</f>
        <v>0</v>
      </c>
      <c r="G39" s="1373">
        <f>'[1]9c kimutatás'!G39+'[2]9d kimutatás'!G39</f>
        <v>3243429</v>
      </c>
    </row>
    <row r="40" spans="2:7" s="1355" customFormat="1" ht="12.75">
      <c r="B40" s="1375"/>
      <c r="C40" s="1375"/>
      <c r="D40" s="1375"/>
      <c r="E40" s="1373"/>
      <c r="F40" s="1375"/>
      <c r="G40" s="1373"/>
    </row>
    <row r="41" spans="1:7" s="1374" customFormat="1" ht="13.5" customHeight="1">
      <c r="A41" s="1374" t="s">
        <v>70</v>
      </c>
      <c r="B41" s="1375">
        <f>'[1]9c kimutatás'!B41+'[2]9d kimutatás'!B41</f>
        <v>0</v>
      </c>
      <c r="C41" s="1375">
        <f>'[1]9c kimutatás'!C41+'[2]9d kimutatás'!C41</f>
        <v>0</v>
      </c>
      <c r="D41" s="1375">
        <f>'[1]9c kimutatás'!D41+'[2]9d kimutatás'!D41</f>
        <v>0</v>
      </c>
      <c r="E41" s="1373">
        <f>'[1]9c kimutatás'!E41+'[2]9d kimutatás'!E41</f>
        <v>32330</v>
      </c>
      <c r="F41" s="1375">
        <f>'[1]9c kimutatás'!F41+'[2]9d kimutatás'!F41</f>
        <v>0</v>
      </c>
      <c r="G41" s="1373">
        <f>'[1]9c kimutatás'!G41+'[2]9d kimutatás'!G41</f>
        <v>32330</v>
      </c>
    </row>
    <row r="42" spans="1:7" s="1374" customFormat="1" ht="13.5" customHeight="1">
      <c r="A42" s="1374" t="s">
        <v>71</v>
      </c>
      <c r="B42" s="1375">
        <f>'[1]9c kimutatás'!B42+'[2]9d kimutatás'!B42</f>
        <v>0</v>
      </c>
      <c r="C42" s="1375">
        <f>'[1]9c kimutatás'!C42+'[2]9d kimutatás'!C42</f>
        <v>0</v>
      </c>
      <c r="D42" s="1375">
        <f>'[1]9c kimutatás'!D42+'[2]9d kimutatás'!D42</f>
        <v>0</v>
      </c>
      <c r="E42" s="1373">
        <f>'[1]9c kimutatás'!E42+'[2]9d kimutatás'!E42</f>
        <v>478267</v>
      </c>
      <c r="F42" s="1375">
        <f>'[1]9c kimutatás'!F42+'[2]9d kimutatás'!F42</f>
        <v>0</v>
      </c>
      <c r="G42" s="1373">
        <f>'[1]9c kimutatás'!G42+'[2]9d kimutatás'!G42</f>
        <v>478267</v>
      </c>
    </row>
    <row r="43" spans="1:7" s="1374" customFormat="1" ht="13.5" customHeight="1">
      <c r="A43" s="1374" t="s">
        <v>72</v>
      </c>
      <c r="B43" s="1375">
        <f>'[1]9c kimutatás'!B43+'[2]9d kimutatás'!B43</f>
        <v>0</v>
      </c>
      <c r="C43" s="1375">
        <f>'[1]9c kimutatás'!C43+'[2]9d kimutatás'!C43</f>
        <v>0</v>
      </c>
      <c r="D43" s="1375">
        <f>'[1]9c kimutatás'!D43+'[2]9d kimutatás'!D43</f>
        <v>0</v>
      </c>
      <c r="E43" s="1373">
        <f>'[1]9c kimutatás'!E43+'[2]9d kimutatás'!E43</f>
        <v>2208468</v>
      </c>
      <c r="F43" s="1375">
        <f>'[1]9c kimutatás'!F43+'[2]9d kimutatás'!F43</f>
        <v>0</v>
      </c>
      <c r="G43" s="1373">
        <f>'[1]9c kimutatás'!G43+'[2]9d kimutatás'!G43</f>
        <v>2208468</v>
      </c>
    </row>
    <row r="44" spans="1:7" s="1374" customFormat="1" ht="12.75" customHeight="1">
      <c r="A44" s="1374" t="s">
        <v>73</v>
      </c>
      <c r="B44" s="1375">
        <f>'[1]9c kimutatás'!B44+'[2]9d kimutatás'!B44</f>
        <v>0</v>
      </c>
      <c r="C44" s="1375">
        <f>'[1]9c kimutatás'!C44+'[2]9d kimutatás'!C44</f>
        <v>0</v>
      </c>
      <c r="D44" s="1375">
        <f>'[1]9c kimutatás'!D44+'[2]9d kimutatás'!D44</f>
        <v>0</v>
      </c>
      <c r="E44" s="1373">
        <f>'[1]9c kimutatás'!E44+'[2]9d kimutatás'!E44</f>
        <v>524364</v>
      </c>
      <c r="F44" s="1375">
        <f>'[1]9c kimutatás'!F44+'[2]9d kimutatás'!F44</f>
        <v>0</v>
      </c>
      <c r="G44" s="1373">
        <f>'[1]9c kimutatás'!G44+'[2]9d kimutatás'!G44</f>
        <v>524364</v>
      </c>
    </row>
    <row r="45" spans="2:7" s="1355" customFormat="1" ht="3.75" customHeight="1" hidden="1">
      <c r="B45" s="1378"/>
      <c r="C45" s="1378"/>
      <c r="D45" s="1379"/>
      <c r="E45" s="1378"/>
      <c r="F45" s="1378"/>
      <c r="G45" s="1379"/>
    </row>
    <row r="46" spans="1:7" ht="6.75" customHeight="1" thickBot="1">
      <c r="A46" s="1374"/>
      <c r="D46" s="1379"/>
      <c r="G46" s="1379"/>
    </row>
    <row r="47" spans="1:7" ht="16.5" thickBot="1">
      <c r="A47" s="1380" t="s">
        <v>74</v>
      </c>
      <c r="B47" s="1381">
        <f aca="true" t="shared" si="0" ref="B47:G47">B13+B14+B31+B37+B39</f>
        <v>36130291</v>
      </c>
      <c r="C47" s="1381">
        <f t="shared" si="0"/>
        <v>16516663</v>
      </c>
      <c r="D47" s="1381">
        <f t="shared" si="0"/>
        <v>52646954</v>
      </c>
      <c r="E47" s="1381">
        <f t="shared" si="0"/>
        <v>8045468</v>
      </c>
      <c r="F47" s="1381">
        <f t="shared" si="0"/>
        <v>205883</v>
      </c>
      <c r="G47" s="1381">
        <f t="shared" si="0"/>
        <v>60898305</v>
      </c>
    </row>
    <row r="48" spans="1:7" ht="8.25" customHeight="1">
      <c r="A48" s="1370"/>
      <c r="B48" s="1379"/>
      <c r="C48" s="1379"/>
      <c r="D48" s="1379"/>
      <c r="E48" s="1379"/>
      <c r="F48" s="1379"/>
      <c r="G48" s="1379"/>
    </row>
    <row r="49" spans="1:7" ht="15.75">
      <c r="A49" s="1371" t="s">
        <v>75</v>
      </c>
      <c r="B49" s="1382"/>
      <c r="C49" s="1382"/>
      <c r="D49" s="1379"/>
      <c r="E49" s="1378"/>
      <c r="F49" s="1382"/>
      <c r="G49" s="1379"/>
    </row>
    <row r="50" spans="1:7" ht="9" customHeight="1">
      <c r="A50" s="1371"/>
      <c r="B50" s="1382"/>
      <c r="C50" s="1382"/>
      <c r="D50" s="1379"/>
      <c r="E50" s="1378"/>
      <c r="F50" s="1382"/>
      <c r="G50" s="1379"/>
    </row>
    <row r="51" spans="1:7" ht="15.75">
      <c r="A51" s="1372" t="s">
        <v>76</v>
      </c>
      <c r="B51" s="1375">
        <f>'[1]9c kimutatás'!B51+'[2]9d kimutatás'!B51</f>
        <v>0</v>
      </c>
      <c r="C51" s="1375">
        <f>'[1]9c kimutatás'!C51+'[2]9d kimutatás'!C51</f>
        <v>0</v>
      </c>
      <c r="D51" s="1375">
        <f>'[1]9c kimutatás'!D51+'[2]9d kimutatás'!D51</f>
        <v>0</v>
      </c>
      <c r="E51" s="1373">
        <f>'[1]9c kimutatás'!E51+'[2]9d kimutatás'!E51</f>
        <v>5774702</v>
      </c>
      <c r="F51" s="1375">
        <f>'[1]9c kimutatás'!F51+'[2]9d kimutatás'!F51</f>
        <v>0</v>
      </c>
      <c r="G51" s="1373">
        <f>'[1]9c kimutatás'!G51+'[2]9d kimutatás'!G51</f>
        <v>5774702</v>
      </c>
    </row>
    <row r="52" spans="1:7" ht="13.5">
      <c r="A52" s="1370" t="s">
        <v>77</v>
      </c>
      <c r="B52" s="1375">
        <f>'[1]9c kimutatás'!B52+'[2]9d kimutatás'!B52</f>
        <v>0</v>
      </c>
      <c r="C52" s="1375">
        <f>'[1]9c kimutatás'!C52+'[2]9d kimutatás'!C52</f>
        <v>0</v>
      </c>
      <c r="D52" s="1375">
        <f>'[1]9c kimutatás'!D52+'[2]9d kimutatás'!D52</f>
        <v>0</v>
      </c>
      <c r="E52" s="1373">
        <f>'[1]9c kimutatás'!E52+'[2]9d kimutatás'!E52</f>
        <v>2126941</v>
      </c>
      <c r="F52" s="1375">
        <f>'[1]9c kimutatás'!F52+'[2]9d kimutatás'!F52</f>
        <v>0</v>
      </c>
      <c r="G52" s="1373">
        <f>'[1]9c kimutatás'!G52+'[2]9d kimutatás'!G52</f>
        <v>2126941</v>
      </c>
    </row>
    <row r="53" spans="1:7" ht="13.5">
      <c r="A53" s="1370" t="s">
        <v>78</v>
      </c>
      <c r="B53" s="1375">
        <f>'[1]9c kimutatás'!B53+'[2]9d kimutatás'!B53</f>
        <v>0</v>
      </c>
      <c r="C53" s="1375">
        <f>'[1]9c kimutatás'!C53+'[2]9d kimutatás'!C53</f>
        <v>0</v>
      </c>
      <c r="D53" s="1375">
        <f>'[1]9c kimutatás'!D53+'[2]9d kimutatás'!D53</f>
        <v>0</v>
      </c>
      <c r="E53" s="1373">
        <f>'[1]9c kimutatás'!E53+'[2]9d kimutatás'!E53</f>
        <v>3249864</v>
      </c>
      <c r="F53" s="1375">
        <f>'[1]9c kimutatás'!F53+'[2]9d kimutatás'!F53</f>
        <v>0</v>
      </c>
      <c r="G53" s="1373">
        <f>'[1]9c kimutatás'!G53+'[2]9d kimutatás'!G53</f>
        <v>3249864</v>
      </c>
    </row>
    <row r="54" spans="1:7" ht="13.5">
      <c r="A54" s="1370" t="s">
        <v>79</v>
      </c>
      <c r="B54" s="1375">
        <f>'[1]9c kimutatás'!B54+'[2]9d kimutatás'!B54</f>
        <v>0</v>
      </c>
      <c r="C54" s="1375">
        <f>'[1]9c kimutatás'!C54+'[2]9d kimutatás'!C54</f>
        <v>0</v>
      </c>
      <c r="D54" s="1375">
        <f>'[1]9c kimutatás'!D54+'[2]9d kimutatás'!D54</f>
        <v>0</v>
      </c>
      <c r="E54" s="1373">
        <f>'[1]9c kimutatás'!E54+'[2]9d kimutatás'!E54</f>
        <v>397897</v>
      </c>
      <c r="F54" s="1375">
        <f>'[1]9c kimutatás'!F54+'[2]9d kimutatás'!F54</f>
        <v>0</v>
      </c>
      <c r="G54" s="1373">
        <f>'[1]9c kimutatás'!G54+'[2]9d kimutatás'!G54</f>
        <v>397897</v>
      </c>
    </row>
    <row r="55" spans="2:7" ht="9" customHeight="1" thickBot="1">
      <c r="B55" s="1382"/>
      <c r="C55" s="1382"/>
      <c r="D55" s="1379"/>
      <c r="E55" s="1382"/>
      <c r="F55" s="1382"/>
      <c r="G55" s="1379"/>
    </row>
    <row r="56" spans="1:7" ht="16.5" thickBot="1">
      <c r="A56" s="1383" t="s">
        <v>80</v>
      </c>
      <c r="B56" s="1381"/>
      <c r="C56" s="1384"/>
      <c r="D56" s="1385"/>
      <c r="E56" s="1381">
        <f>E51</f>
        <v>5774702</v>
      </c>
      <c r="F56" s="1381"/>
      <c r="G56" s="1381">
        <f>SUM(D56:F56)</f>
        <v>5774702</v>
      </c>
    </row>
    <row r="57" spans="4:7" ht="13.5">
      <c r="D57" s="1370"/>
      <c r="G57" s="1370"/>
    </row>
    <row r="58" spans="1:7" ht="15.75">
      <c r="A58" s="1386" t="s">
        <v>81</v>
      </c>
      <c r="B58" s="1387"/>
      <c r="D58" s="1370"/>
      <c r="E58" s="1382"/>
      <c r="G58" s="1379"/>
    </row>
    <row r="59" spans="1:7" ht="6.75" customHeight="1">
      <c r="A59" s="1374"/>
      <c r="D59" s="1370"/>
      <c r="E59" s="1382"/>
      <c r="G59" s="1379"/>
    </row>
    <row r="60" spans="1:7" ht="20.25" customHeight="1">
      <c r="A60" s="1370" t="s">
        <v>82</v>
      </c>
      <c r="B60" s="1388">
        <f>'[1]9c kimutatás'!B59+'[2]9d kimutatás'!B60</f>
        <v>0</v>
      </c>
      <c r="C60" s="1388">
        <f>'[1]9c kimutatás'!C59+'[2]9d kimutatás'!C60</f>
        <v>0</v>
      </c>
      <c r="D60" s="1388">
        <f>'[1]9c kimutatás'!D59+'[2]9d kimutatás'!D60</f>
        <v>0</v>
      </c>
      <c r="E60" s="1388">
        <f>'[1]9c kimutatás'!E59+'[2]9d kimutatás'!E60</f>
        <v>0</v>
      </c>
      <c r="F60" s="1388">
        <f>'[1]9c kimutatás'!F59+'[2]9d kimutatás'!F60</f>
        <v>0</v>
      </c>
      <c r="G60" s="1374">
        <f>'[1]9c kimutatás'!G59+'[2]9d kimutatás'!G60</f>
        <v>2201144</v>
      </c>
    </row>
    <row r="61" spans="1:7" ht="17.25" customHeight="1">
      <c r="A61" s="1376" t="s">
        <v>83</v>
      </c>
      <c r="B61" s="1388">
        <f>'[1]9c kimutatás'!B60+'[2]9d kimutatás'!B61</f>
        <v>0</v>
      </c>
      <c r="C61" s="1388">
        <f>'[1]9c kimutatás'!C60+'[2]9d kimutatás'!C61</f>
        <v>0</v>
      </c>
      <c r="D61" s="1388">
        <f>'[1]9c kimutatás'!D60+'[2]9d kimutatás'!D61</f>
        <v>0</v>
      </c>
      <c r="E61" s="1388">
        <f>'[1]9c kimutatás'!E60+'[2]9d kimutatás'!E61</f>
        <v>0</v>
      </c>
      <c r="F61" s="1388">
        <f>'[1]9c kimutatás'!F60+'[2]9d kimutatás'!F61</f>
        <v>0</v>
      </c>
      <c r="G61" s="1374">
        <f>'[1]9c kimutatás'!G60+'[2]9d kimutatás'!G61</f>
        <v>2050767</v>
      </c>
    </row>
    <row r="62" spans="1:7" ht="38.25">
      <c r="A62" s="1376" t="s">
        <v>84</v>
      </c>
      <c r="B62" s="1388">
        <f>'[1]9c kimutatás'!B61+'[2]9d kimutatás'!B62</f>
        <v>0</v>
      </c>
      <c r="C62" s="1388">
        <f>'[1]9c kimutatás'!C61+'[2]9d kimutatás'!C62</f>
        <v>0</v>
      </c>
      <c r="D62" s="1388">
        <f>'[1]9c kimutatás'!D61+'[2]9d kimutatás'!D62</f>
        <v>0</v>
      </c>
      <c r="E62" s="1388">
        <f>'[1]9c kimutatás'!E61+'[2]9d kimutatás'!E62</f>
        <v>0</v>
      </c>
      <c r="F62" s="1388">
        <f>'[1]9c kimutatás'!F61+'[2]9d kimutatás'!F62</f>
        <v>0</v>
      </c>
      <c r="G62" s="1374">
        <f>'[1]9c kimutatás'!G61+'[2]9d kimutatás'!G62</f>
        <v>149632</v>
      </c>
    </row>
    <row r="63" spans="1:7" ht="30" customHeight="1">
      <c r="A63" s="1389" t="s">
        <v>85</v>
      </c>
      <c r="B63" s="1388">
        <f>'[1]9c kimutatás'!B62+'[2]9d kimutatás'!B63</f>
        <v>0</v>
      </c>
      <c r="C63" s="1388">
        <f>'[1]9c kimutatás'!C62+'[2]9d kimutatás'!C63</f>
        <v>0</v>
      </c>
      <c r="D63" s="1388">
        <f>'[1]9c kimutatás'!D62+'[2]9d kimutatás'!D63</f>
        <v>0</v>
      </c>
      <c r="E63" s="1388">
        <f>'[1]9c kimutatás'!E62+'[2]9d kimutatás'!E63</f>
        <v>0</v>
      </c>
      <c r="F63" s="1388">
        <f>'[1]9c kimutatás'!F62+'[2]9d kimutatás'!F63</f>
        <v>0</v>
      </c>
      <c r="G63" s="1374">
        <f>'[1]9c kimutatás'!G62+'[2]9d kimutatás'!G63</f>
        <v>745</v>
      </c>
    </row>
    <row r="64" spans="1:7" ht="6" customHeight="1">
      <c r="A64" s="1389"/>
      <c r="B64" s="1388"/>
      <c r="C64" s="1388"/>
      <c r="D64" s="1388"/>
      <c r="E64" s="1388"/>
      <c r="F64" s="1388"/>
      <c r="G64" s="1374"/>
    </row>
    <row r="65" spans="1:7" ht="18.75" customHeight="1">
      <c r="A65" s="1390" t="s">
        <v>86</v>
      </c>
      <c r="B65" s="1388">
        <f>'[1]9c kimutatás'!B64+'[2]9d kimutatás'!B65</f>
        <v>0</v>
      </c>
      <c r="C65" s="1388">
        <f>'[1]9c kimutatás'!C64+'[2]9d kimutatás'!C65</f>
        <v>0</v>
      </c>
      <c r="D65" s="1388">
        <f>'[1]9c kimutatás'!D64+'[2]9d kimutatás'!D65</f>
        <v>0</v>
      </c>
      <c r="E65" s="1388">
        <f>'[1]9c kimutatás'!E64+'[2]9d kimutatás'!E65</f>
        <v>0</v>
      </c>
      <c r="F65" s="1388">
        <f>'[1]9c kimutatás'!F64+'[2]9d kimutatás'!F65</f>
        <v>0</v>
      </c>
      <c r="G65" s="1374">
        <f>'[1]9c kimutatás'!G64+'[2]9d kimutatás'!G65</f>
        <v>136153</v>
      </c>
    </row>
    <row r="66" spans="1:7" ht="21" customHeight="1">
      <c r="A66" s="1352" t="s">
        <v>87</v>
      </c>
      <c r="B66" s="1388">
        <f>'[1]9c kimutatás'!B65+'[2]9d kimutatás'!B66</f>
        <v>0</v>
      </c>
      <c r="C66" s="1388">
        <f>'[1]9c kimutatás'!C65+'[2]9d kimutatás'!C66</f>
        <v>0</v>
      </c>
      <c r="D66" s="1388">
        <f>'[1]9c kimutatás'!D65+'[2]9d kimutatás'!D66</f>
        <v>0</v>
      </c>
      <c r="E66" s="1388">
        <f>'[1]9c kimutatás'!E65+'[2]9d kimutatás'!E66</f>
        <v>0</v>
      </c>
      <c r="F66" s="1388">
        <f>'[1]9c kimutatás'!F65+'[2]9d kimutatás'!F66</f>
        <v>0</v>
      </c>
      <c r="G66" s="1374">
        <f>'[1]9c kimutatás'!G65+'[2]9d kimutatás'!G66</f>
        <v>108622</v>
      </c>
    </row>
    <row r="67" spans="1:7" ht="25.5">
      <c r="A67" s="1376" t="s">
        <v>88</v>
      </c>
      <c r="B67" s="1388">
        <f>'[1]9c kimutatás'!B66+'[2]9d kimutatás'!B67</f>
        <v>0</v>
      </c>
      <c r="C67" s="1388">
        <f>'[1]9c kimutatás'!C66+'[2]9d kimutatás'!C67</f>
        <v>0</v>
      </c>
      <c r="D67" s="1388">
        <f>'[1]9c kimutatás'!D66+'[2]9d kimutatás'!D67</f>
        <v>0</v>
      </c>
      <c r="E67" s="1388">
        <f>'[1]9c kimutatás'!E66+'[2]9d kimutatás'!E67</f>
        <v>0</v>
      </c>
      <c r="F67" s="1388">
        <f>'[1]9c kimutatás'!F66+'[2]9d kimutatás'!F67</f>
        <v>0</v>
      </c>
      <c r="G67" s="1374">
        <f>'[1]9c kimutatás'!G66+'[2]9d kimutatás'!G67</f>
        <v>27531</v>
      </c>
    </row>
    <row r="68" spans="2:7" ht="12.75">
      <c r="B68" s="1382"/>
      <c r="C68" s="1382"/>
      <c r="D68" s="1378"/>
      <c r="E68" s="1382"/>
      <c r="F68" s="1382"/>
      <c r="G68" s="1378"/>
    </row>
  </sheetData>
  <mergeCells count="9">
    <mergeCell ref="A58:B58"/>
    <mergeCell ref="E1:G1"/>
    <mergeCell ref="A3:G3"/>
    <mergeCell ref="A4:G4"/>
    <mergeCell ref="A6:A7"/>
    <mergeCell ref="B6:D6"/>
    <mergeCell ref="E6:E7"/>
    <mergeCell ref="F6:F7"/>
    <mergeCell ref="G6:G7"/>
  </mergeCells>
  <printOptions horizontalCentered="1" verticalCentered="1"/>
  <pageMargins left="0.3937007874015748" right="0.3937007874015748" top="0.3937007874015748" bottom="0.1968503937007874" header="0.5118110236220472" footer="0.5118110236220472"/>
  <pageSetup fitToHeight="1" fitToWidth="1" horizontalDpi="600" verticalDpi="600" orientation="portrait" paperSize="9" scale="77" r:id="rId1"/>
  <rowBreaks count="1" manualBreakCount="1">
    <brk id="36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F134"/>
  <sheetViews>
    <sheetView workbookViewId="0" topLeftCell="C1">
      <selection activeCell="J7" sqref="J7"/>
    </sheetView>
  </sheetViews>
  <sheetFormatPr defaultColWidth="9.140625" defaultRowHeight="12.75"/>
  <cols>
    <col min="1" max="1" width="61.57421875" style="1391" customWidth="1"/>
    <col min="2" max="2" width="13.57421875" style="1392" customWidth="1"/>
    <col min="3" max="3" width="4.28125" style="1391" customWidth="1"/>
    <col min="4" max="4" width="62.421875" style="1391" customWidth="1"/>
    <col min="5" max="5" width="16.140625" style="1392" customWidth="1"/>
    <col min="6" max="6" width="4.140625" style="1391" customWidth="1"/>
    <col min="7" max="16384" width="8.00390625" style="1391" customWidth="1"/>
  </cols>
  <sheetData>
    <row r="1" spans="1:6" ht="15" customHeight="1">
      <c r="A1" s="1391" t="s">
        <v>1824</v>
      </c>
      <c r="D1" s="1393" t="s">
        <v>89</v>
      </c>
      <c r="E1" s="1393"/>
      <c r="F1" s="1393"/>
    </row>
    <row r="2" ht="21" customHeight="1"/>
    <row r="3" spans="1:6" ht="14.25" customHeight="1">
      <c r="A3" s="1394" t="s">
        <v>90</v>
      </c>
      <c r="B3" s="1394"/>
      <c r="C3" s="1394"/>
      <c r="D3" s="1394"/>
      <c r="E3" s="1394"/>
      <c r="F3" s="1394"/>
    </row>
    <row r="4" spans="1:6" ht="14.25" customHeight="1">
      <c r="A4" s="1394" t="s">
        <v>91</v>
      </c>
      <c r="B4" s="1394"/>
      <c r="C4" s="1394"/>
      <c r="D4" s="1394"/>
      <c r="E4" s="1394"/>
      <c r="F4" s="1394"/>
    </row>
    <row r="5" spans="1:6" ht="12.75">
      <c r="A5" s="1395"/>
      <c r="B5" s="1396"/>
      <c r="C5" s="1395"/>
      <c r="D5" s="1395"/>
      <c r="E5" s="1396"/>
      <c r="F5" s="1395"/>
    </row>
    <row r="6" spans="5:6" ht="13.5" thickBot="1">
      <c r="E6" s="1397" t="s">
        <v>1833</v>
      </c>
      <c r="F6" s="1397"/>
    </row>
    <row r="7" spans="1:6" ht="25.5" customHeight="1" thickBot="1">
      <c r="A7" s="1398" t="s">
        <v>92</v>
      </c>
      <c r="B7" s="1399" t="s">
        <v>93</v>
      </c>
      <c r="C7" s="1400"/>
      <c r="D7" s="1398" t="s">
        <v>94</v>
      </c>
      <c r="E7" s="1399" t="s">
        <v>93</v>
      </c>
      <c r="F7" s="1400"/>
    </row>
    <row r="8" spans="1:6" ht="12.75">
      <c r="A8" s="1401"/>
      <c r="B8" s="1402"/>
      <c r="C8" s="1403"/>
      <c r="D8" s="1401"/>
      <c r="E8" s="1402"/>
      <c r="F8" s="1404"/>
    </row>
    <row r="9" spans="1:6" ht="12.75">
      <c r="A9" s="1405" t="s">
        <v>1924</v>
      </c>
      <c r="B9" s="1406"/>
      <c r="C9" s="1407"/>
      <c r="D9" s="1405" t="s">
        <v>1924</v>
      </c>
      <c r="E9" s="1406"/>
      <c r="F9" s="1408"/>
    </row>
    <row r="10" spans="1:6" ht="13.5">
      <c r="A10" s="1409" t="s">
        <v>95</v>
      </c>
      <c r="B10" s="1406"/>
      <c r="C10" s="1407"/>
      <c r="D10" s="1409" t="s">
        <v>96</v>
      </c>
      <c r="E10" s="1406"/>
      <c r="F10" s="1408"/>
    </row>
    <row r="11" spans="1:6" ht="12.75">
      <c r="A11" s="1405"/>
      <c r="B11" s="1406"/>
      <c r="C11" s="1407"/>
      <c r="D11" s="1410"/>
      <c r="E11" s="1406"/>
      <c r="F11" s="1408"/>
    </row>
    <row r="12" spans="1:6" ht="12.75">
      <c r="A12" s="1401" t="s">
        <v>97</v>
      </c>
      <c r="B12" s="1406">
        <v>7243</v>
      </c>
      <c r="C12" s="1407"/>
      <c r="D12" s="1410" t="s">
        <v>1841</v>
      </c>
      <c r="E12" s="1406">
        <v>40122</v>
      </c>
      <c r="F12" s="1408"/>
    </row>
    <row r="13" spans="1:6" ht="12.75">
      <c r="A13" s="1401" t="s">
        <v>98</v>
      </c>
      <c r="B13" s="1406">
        <v>27162</v>
      </c>
      <c r="C13" s="1407"/>
      <c r="D13" s="1410"/>
      <c r="E13" s="1406"/>
      <c r="F13" s="1408"/>
    </row>
    <row r="14" spans="1:6" ht="12.75">
      <c r="A14" s="1405"/>
      <c r="B14" s="1406"/>
      <c r="C14" s="1407"/>
      <c r="D14" s="1410"/>
      <c r="E14" s="1406"/>
      <c r="F14" s="1408"/>
    </row>
    <row r="15" spans="1:6" ht="12.75">
      <c r="A15" s="1411" t="s">
        <v>1204</v>
      </c>
      <c r="B15" s="1406">
        <f>SUM(B12:B14)</f>
        <v>34405</v>
      </c>
      <c r="C15" s="1407"/>
      <c r="D15" s="1412" t="s">
        <v>1204</v>
      </c>
      <c r="E15" s="1406">
        <f>SUM(E12:E14)</f>
        <v>40122</v>
      </c>
      <c r="F15" s="1408"/>
    </row>
    <row r="16" spans="1:6" ht="12.75">
      <c r="A16" s="1411"/>
      <c r="B16" s="1406"/>
      <c r="C16" s="1407"/>
      <c r="D16" s="1410"/>
      <c r="E16" s="1406"/>
      <c r="F16" s="1408"/>
    </row>
    <row r="17" spans="1:6" ht="12.75">
      <c r="A17" s="1413" t="s">
        <v>1845</v>
      </c>
      <c r="B17" s="1406"/>
      <c r="C17" s="1407"/>
      <c r="D17" s="1405" t="s">
        <v>1845</v>
      </c>
      <c r="E17" s="1406"/>
      <c r="F17" s="1408"/>
    </row>
    <row r="18" spans="1:6" ht="13.5">
      <c r="A18" s="1409" t="s">
        <v>99</v>
      </c>
      <c r="B18" s="1406"/>
      <c r="C18" s="1407"/>
      <c r="D18" s="1409" t="s">
        <v>99</v>
      </c>
      <c r="E18" s="1406"/>
      <c r="F18" s="1408"/>
    </row>
    <row r="19" spans="1:6" ht="12.75">
      <c r="A19" s="1405"/>
      <c r="B19" s="1406"/>
      <c r="C19" s="1407"/>
      <c r="D19" s="1410"/>
      <c r="E19" s="1406"/>
      <c r="F19" s="1408"/>
    </row>
    <row r="20" spans="1:6" ht="12.75">
      <c r="A20" s="1401" t="s">
        <v>100</v>
      </c>
      <c r="B20" s="1406">
        <v>434</v>
      </c>
      <c r="C20" s="1407"/>
      <c r="D20" s="1401" t="s">
        <v>752</v>
      </c>
      <c r="E20" s="1406">
        <v>1589</v>
      </c>
      <c r="F20" s="1408"/>
    </row>
    <row r="21" spans="1:6" ht="12.75">
      <c r="A21" s="1401" t="s">
        <v>101</v>
      </c>
      <c r="B21" s="1406">
        <v>1304</v>
      </c>
      <c r="C21" s="1407"/>
      <c r="D21" s="1401" t="s">
        <v>961</v>
      </c>
      <c r="E21" s="1406">
        <v>1481</v>
      </c>
      <c r="F21" s="1408"/>
    </row>
    <row r="22" spans="1:6" ht="12.75">
      <c r="A22" s="1401" t="s">
        <v>97</v>
      </c>
      <c r="B22" s="1406">
        <v>691</v>
      </c>
      <c r="C22" s="1407"/>
      <c r="D22" s="1410" t="s">
        <v>1841</v>
      </c>
      <c r="E22" s="1406">
        <v>5262</v>
      </c>
      <c r="F22" s="1408"/>
    </row>
    <row r="23" spans="1:6" ht="12.75">
      <c r="A23" s="1401" t="s">
        <v>98</v>
      </c>
      <c r="B23" s="1406">
        <v>2071</v>
      </c>
      <c r="C23" s="1407"/>
      <c r="D23" s="1410"/>
      <c r="E23" s="1406"/>
      <c r="F23" s="1408"/>
    </row>
    <row r="24" spans="1:6" ht="12.75">
      <c r="A24" s="1405"/>
      <c r="B24" s="1406"/>
      <c r="C24" s="1407"/>
      <c r="D24" s="1410"/>
      <c r="E24" s="1406"/>
      <c r="F24" s="1408"/>
    </row>
    <row r="25" spans="1:6" ht="12.75">
      <c r="A25" s="1411" t="s">
        <v>1204</v>
      </c>
      <c r="B25" s="1406">
        <f>SUM(B20:B23)</f>
        <v>4500</v>
      </c>
      <c r="C25" s="1407"/>
      <c r="D25" s="1412" t="s">
        <v>1204</v>
      </c>
      <c r="E25" s="1406">
        <f>SUM(E20:E24)</f>
        <v>8332</v>
      </c>
      <c r="F25" s="1408"/>
    </row>
    <row r="26" spans="1:6" ht="12.75">
      <c r="A26" s="1405"/>
      <c r="B26" s="1406"/>
      <c r="C26" s="1407"/>
      <c r="D26" s="1410"/>
      <c r="E26" s="1406"/>
      <c r="F26" s="1408"/>
    </row>
    <row r="27" spans="1:6" ht="12.75">
      <c r="A27" s="1405" t="s">
        <v>1849</v>
      </c>
      <c r="B27" s="1406"/>
      <c r="C27" s="1407"/>
      <c r="D27" s="1405" t="s">
        <v>1849</v>
      </c>
      <c r="E27" s="1406"/>
      <c r="F27" s="1408"/>
    </row>
    <row r="28" spans="1:6" ht="13.5">
      <c r="A28" s="1409" t="s">
        <v>102</v>
      </c>
      <c r="B28" s="1406"/>
      <c r="C28" s="1407"/>
      <c r="D28" s="1409" t="s">
        <v>102</v>
      </c>
      <c r="E28" s="1406"/>
      <c r="F28" s="1408"/>
    </row>
    <row r="29" spans="1:6" ht="12.75">
      <c r="A29" s="1405"/>
      <c r="B29" s="1406"/>
      <c r="C29" s="1407"/>
      <c r="D29" s="1410"/>
      <c r="E29" s="1406"/>
      <c r="F29" s="1408"/>
    </row>
    <row r="30" spans="1:6" ht="12.75">
      <c r="A30" s="1401" t="s">
        <v>100</v>
      </c>
      <c r="B30" s="1406">
        <v>75</v>
      </c>
      <c r="C30" s="1407"/>
      <c r="D30" s="1401" t="s">
        <v>752</v>
      </c>
      <c r="E30" s="1406">
        <v>437</v>
      </c>
      <c r="F30" s="1408"/>
    </row>
    <row r="31" spans="1:6" ht="12.75">
      <c r="A31" s="1401" t="s">
        <v>101</v>
      </c>
      <c r="B31" s="1406">
        <v>224</v>
      </c>
      <c r="C31" s="1407"/>
      <c r="D31" s="1401" t="s">
        <v>1838</v>
      </c>
      <c r="E31" s="1406">
        <v>122</v>
      </c>
      <c r="F31" s="1408"/>
    </row>
    <row r="32" spans="1:6" ht="12.75">
      <c r="A32" s="1401" t="s">
        <v>97</v>
      </c>
      <c r="B32" s="1406">
        <v>1050</v>
      </c>
      <c r="C32" s="1407"/>
      <c r="D32" s="1401" t="s">
        <v>961</v>
      </c>
      <c r="E32" s="1406">
        <v>983</v>
      </c>
      <c r="F32" s="1408"/>
    </row>
    <row r="33" spans="1:6" ht="12.75">
      <c r="A33" s="1401" t="s">
        <v>98</v>
      </c>
      <c r="B33" s="1406">
        <v>3151</v>
      </c>
      <c r="C33" s="1407"/>
      <c r="D33" s="1410" t="s">
        <v>1841</v>
      </c>
      <c r="E33" s="1406">
        <v>1996</v>
      </c>
      <c r="F33" s="1408"/>
    </row>
    <row r="34" spans="1:6" ht="12.75">
      <c r="A34" s="1401"/>
      <c r="B34" s="1406"/>
      <c r="C34" s="1407"/>
      <c r="D34" s="1410"/>
      <c r="E34" s="1406"/>
      <c r="F34" s="1408"/>
    </row>
    <row r="35" spans="1:6" ht="12.75">
      <c r="A35" s="1411" t="s">
        <v>1204</v>
      </c>
      <c r="B35" s="1406">
        <f>SUM(B30:B34)</f>
        <v>4500</v>
      </c>
      <c r="C35" s="1407"/>
      <c r="D35" s="1412" t="s">
        <v>1204</v>
      </c>
      <c r="E35" s="1406">
        <f>SUM(E30:E34)</f>
        <v>3538</v>
      </c>
      <c r="F35" s="1408"/>
    </row>
    <row r="36" spans="1:6" ht="12.75">
      <c r="A36" s="1405"/>
      <c r="B36" s="1406"/>
      <c r="C36" s="1407"/>
      <c r="D36" s="1410"/>
      <c r="E36" s="1406"/>
      <c r="F36" s="1408"/>
    </row>
    <row r="37" spans="1:6" ht="12.75">
      <c r="A37" s="1405" t="s">
        <v>1851</v>
      </c>
      <c r="B37" s="1406"/>
      <c r="C37" s="1407"/>
      <c r="D37" s="1414" t="s">
        <v>1851</v>
      </c>
      <c r="E37" s="1402"/>
      <c r="F37" s="1408"/>
    </row>
    <row r="38" spans="1:6" ht="41.25" customHeight="1">
      <c r="A38" s="1415" t="s">
        <v>103</v>
      </c>
      <c r="B38" s="1402"/>
      <c r="C38" s="1403"/>
      <c r="D38" s="1416" t="s">
        <v>103</v>
      </c>
      <c r="E38" s="1406"/>
      <c r="F38" s="1417"/>
    </row>
    <row r="39" spans="1:6" ht="12.75">
      <c r="A39" s="1405"/>
      <c r="B39" s="1406"/>
      <c r="C39" s="1407"/>
      <c r="D39" s="1401"/>
      <c r="E39" s="1406"/>
      <c r="F39" s="1408"/>
    </row>
    <row r="40" spans="1:6" ht="12.75">
      <c r="A40" s="1401" t="s">
        <v>100</v>
      </c>
      <c r="B40" s="1406">
        <v>1714</v>
      </c>
      <c r="C40" s="1407"/>
      <c r="D40" s="1401" t="s">
        <v>752</v>
      </c>
      <c r="E40" s="1406">
        <v>841</v>
      </c>
      <c r="F40" s="1408"/>
    </row>
    <row r="41" spans="1:6" ht="12.75">
      <c r="A41" s="1401" t="s">
        <v>101</v>
      </c>
      <c r="B41" s="1406">
        <v>5143</v>
      </c>
      <c r="C41" s="1407"/>
      <c r="D41" s="1401" t="s">
        <v>1838</v>
      </c>
      <c r="E41" s="1406">
        <v>269</v>
      </c>
      <c r="F41" s="1408"/>
    </row>
    <row r="42" spans="1:6" ht="12.75">
      <c r="A42" s="1401" t="s">
        <v>97</v>
      </c>
      <c r="B42" s="1406">
        <v>8960</v>
      </c>
      <c r="C42" s="1407"/>
      <c r="D42" s="1401" t="s">
        <v>961</v>
      </c>
      <c r="E42" s="1406">
        <v>5791</v>
      </c>
      <c r="F42" s="1408"/>
    </row>
    <row r="43" spans="1:6" ht="12.75">
      <c r="A43" s="1401" t="s">
        <v>98</v>
      </c>
      <c r="B43" s="1406">
        <v>26880</v>
      </c>
      <c r="C43" s="1407"/>
      <c r="D43" s="1410" t="s">
        <v>1841</v>
      </c>
      <c r="E43" s="1406">
        <v>4860</v>
      </c>
      <c r="F43" s="1408"/>
    </row>
    <row r="44" spans="1:6" ht="12.75">
      <c r="A44" s="1405"/>
      <c r="B44" s="1406"/>
      <c r="C44" s="1407"/>
      <c r="D44" s="1412"/>
      <c r="E44" s="1406"/>
      <c r="F44" s="1408"/>
    </row>
    <row r="45" spans="1:6" ht="12.75">
      <c r="A45" s="1411" t="s">
        <v>1204</v>
      </c>
      <c r="B45" s="1406">
        <f>SUM(B40:B44)</f>
        <v>42697</v>
      </c>
      <c r="C45" s="1407"/>
      <c r="D45" s="1412" t="s">
        <v>1204</v>
      </c>
      <c r="E45" s="1406">
        <f>SUM(E40:E43)</f>
        <v>11761</v>
      </c>
      <c r="F45" s="1408"/>
    </row>
    <row r="46" spans="1:6" ht="12.75">
      <c r="A46" s="1405"/>
      <c r="B46" s="1406"/>
      <c r="C46" s="1407"/>
      <c r="D46" s="1412"/>
      <c r="E46" s="1406"/>
      <c r="F46" s="1408"/>
    </row>
    <row r="47" spans="1:6" ht="13.5">
      <c r="A47" s="1409" t="s">
        <v>1452</v>
      </c>
      <c r="B47" s="1418"/>
      <c r="C47" s="1419"/>
      <c r="D47" s="1409" t="s">
        <v>1452</v>
      </c>
      <c r="E47" s="1402"/>
      <c r="F47" s="1404"/>
    </row>
    <row r="48" spans="1:6" ht="12.75">
      <c r="A48" s="1405" t="s">
        <v>1824</v>
      </c>
      <c r="B48" s="1402"/>
      <c r="C48" s="1403"/>
      <c r="D48" s="1405" t="s">
        <v>1824</v>
      </c>
      <c r="E48" s="1402"/>
      <c r="F48" s="1404"/>
    </row>
    <row r="49" spans="1:6" ht="12.75">
      <c r="A49" s="1401"/>
      <c r="B49" s="1402"/>
      <c r="C49" s="1403"/>
      <c r="D49" s="1401"/>
      <c r="E49" s="1402"/>
      <c r="F49" s="1404"/>
    </row>
    <row r="50" spans="1:6" ht="12.75">
      <c r="A50" s="1401" t="s">
        <v>100</v>
      </c>
      <c r="B50" s="1402">
        <v>910</v>
      </c>
      <c r="C50" s="1403"/>
      <c r="D50" s="1401" t="s">
        <v>752</v>
      </c>
      <c r="E50" s="1402">
        <v>2124</v>
      </c>
      <c r="F50" s="1404"/>
    </row>
    <row r="51" spans="1:6" ht="12.75">
      <c r="A51" s="1401" t="s">
        <v>101</v>
      </c>
      <c r="B51" s="1402">
        <v>922</v>
      </c>
      <c r="C51" s="1403"/>
      <c r="D51" s="1401" t="s">
        <v>1838</v>
      </c>
      <c r="E51" s="1402">
        <v>659</v>
      </c>
      <c r="F51" s="1404"/>
    </row>
    <row r="52" spans="1:6" ht="12.75">
      <c r="A52" s="1401"/>
      <c r="B52" s="1402"/>
      <c r="C52" s="1403"/>
      <c r="D52" s="1401" t="s">
        <v>961</v>
      </c>
      <c r="E52" s="1402">
        <v>574</v>
      </c>
      <c r="F52" s="1404"/>
    </row>
    <row r="53" spans="1:6" ht="12.75">
      <c r="A53" s="1401"/>
      <c r="B53" s="1402"/>
      <c r="C53" s="1403"/>
      <c r="D53" s="1401"/>
      <c r="E53" s="1402"/>
      <c r="F53" s="1404"/>
    </row>
    <row r="54" spans="1:6" ht="12.75">
      <c r="A54" s="1405" t="s">
        <v>1921</v>
      </c>
      <c r="B54" s="1402"/>
      <c r="C54" s="1403"/>
      <c r="D54" s="1405" t="s">
        <v>1921</v>
      </c>
      <c r="E54" s="1402"/>
      <c r="F54" s="1404"/>
    </row>
    <row r="55" spans="1:6" ht="12.75">
      <c r="A55" s="1401"/>
      <c r="B55" s="1402"/>
      <c r="C55" s="1403"/>
      <c r="D55" s="1401"/>
      <c r="E55" s="1402"/>
      <c r="F55" s="1404"/>
    </row>
    <row r="56" spans="1:6" ht="12.75">
      <c r="A56" s="1401" t="s">
        <v>100</v>
      </c>
      <c r="B56" s="1402">
        <v>7560</v>
      </c>
      <c r="C56" s="1403"/>
      <c r="D56" s="1401" t="s">
        <v>752</v>
      </c>
      <c r="E56" s="1402">
        <v>10298</v>
      </c>
      <c r="F56" s="1404"/>
    </row>
    <row r="57" spans="1:6" ht="12.75">
      <c r="A57" s="1401" t="s">
        <v>101</v>
      </c>
      <c r="B57" s="1402">
        <v>6894</v>
      </c>
      <c r="C57" s="1403"/>
      <c r="D57" s="1401" t="s">
        <v>1838</v>
      </c>
      <c r="E57" s="1402">
        <v>3408</v>
      </c>
      <c r="F57" s="1404"/>
    </row>
    <row r="58" spans="1:6" ht="12.75">
      <c r="A58" s="1401"/>
      <c r="B58" s="1402"/>
      <c r="C58" s="1403"/>
      <c r="D58" s="1401" t="s">
        <v>961</v>
      </c>
      <c r="E58" s="1402">
        <v>1549</v>
      </c>
      <c r="F58" s="1404"/>
    </row>
    <row r="59" spans="1:6" ht="12.75">
      <c r="A59" s="1411"/>
      <c r="B59" s="1402"/>
      <c r="C59" s="1403"/>
      <c r="D59" s="1401"/>
      <c r="E59" s="1402"/>
      <c r="F59" s="1404"/>
    </row>
    <row r="60" spans="1:6" ht="12.75">
      <c r="A60" s="1420" t="s">
        <v>104</v>
      </c>
      <c r="B60" s="1421">
        <f>SUM(B49:B59)</f>
        <v>16286</v>
      </c>
      <c r="C60" s="1422"/>
      <c r="D60" s="1423" t="s">
        <v>104</v>
      </c>
      <c r="E60" s="1421">
        <f>SUM(E50:E59)</f>
        <v>18612</v>
      </c>
      <c r="F60" s="1422"/>
    </row>
    <row r="61" spans="1:6" ht="12.75">
      <c r="A61" s="1401"/>
      <c r="B61" s="1424"/>
      <c r="C61" s="1419"/>
      <c r="D61" s="1410"/>
      <c r="E61" s="1424"/>
      <c r="F61" s="1417"/>
    </row>
    <row r="62" spans="1:6" ht="12.75">
      <c r="A62" s="1401"/>
      <c r="B62" s="1424"/>
      <c r="C62" s="1419"/>
      <c r="D62" s="1410"/>
      <c r="E62" s="1424"/>
      <c r="F62" s="1417"/>
    </row>
    <row r="63" spans="1:6" ht="13.5">
      <c r="A63" s="1409" t="s">
        <v>105</v>
      </c>
      <c r="B63" s="1418"/>
      <c r="C63" s="1419"/>
      <c r="D63" s="1409" t="s">
        <v>105</v>
      </c>
      <c r="E63" s="1418"/>
      <c r="F63" s="1417"/>
    </row>
    <row r="64" spans="1:6" ht="12.75">
      <c r="A64" s="1401"/>
      <c r="B64" s="1418"/>
      <c r="C64" s="1419"/>
      <c r="D64" s="1401"/>
      <c r="E64" s="1418"/>
      <c r="F64" s="1417"/>
    </row>
    <row r="65" spans="1:6" ht="12.75">
      <c r="A65" s="1401" t="s">
        <v>97</v>
      </c>
      <c r="B65" s="1402">
        <v>2559</v>
      </c>
      <c r="C65" s="1403"/>
      <c r="D65" s="1401" t="s">
        <v>752</v>
      </c>
      <c r="E65" s="1402">
        <v>431</v>
      </c>
      <c r="F65" s="1417"/>
    </row>
    <row r="66" spans="1:6" ht="12.75">
      <c r="A66" s="1401" t="s">
        <v>98</v>
      </c>
      <c r="B66" s="1402">
        <v>2937</v>
      </c>
      <c r="C66" s="1403"/>
      <c r="D66" s="1401" t="s">
        <v>1838</v>
      </c>
      <c r="E66" s="1402">
        <v>88</v>
      </c>
      <c r="F66" s="1417"/>
    </row>
    <row r="67" spans="1:6" ht="12.75">
      <c r="A67" s="1401"/>
      <c r="B67" s="1402"/>
      <c r="C67" s="1403"/>
      <c r="D67" s="1425" t="s">
        <v>1841</v>
      </c>
      <c r="E67" s="1402">
        <v>29234</v>
      </c>
      <c r="F67" s="1417"/>
    </row>
    <row r="68" spans="1:6" ht="12" customHeight="1">
      <c r="A68" s="1411" t="s">
        <v>1204</v>
      </c>
      <c r="B68" s="1402">
        <f>SUM(B65:B67)</f>
        <v>5496</v>
      </c>
      <c r="C68" s="1403"/>
      <c r="D68" s="1426" t="s">
        <v>1204</v>
      </c>
      <c r="E68" s="1402">
        <f>SUM(E65:E67)</f>
        <v>29753</v>
      </c>
      <c r="F68" s="1417"/>
    </row>
    <row r="69" spans="1:6" ht="12.75">
      <c r="A69" s="1411"/>
      <c r="B69" s="1402"/>
      <c r="C69" s="1403"/>
      <c r="D69" s="1401"/>
      <c r="E69" s="1402"/>
      <c r="F69" s="1417"/>
    </row>
    <row r="70" spans="1:6" ht="13.5">
      <c r="A70" s="1409" t="s">
        <v>106</v>
      </c>
      <c r="B70" s="1402"/>
      <c r="C70" s="1403"/>
      <c r="D70" s="1427" t="s">
        <v>106</v>
      </c>
      <c r="E70" s="1402"/>
      <c r="F70" s="1417"/>
    </row>
    <row r="71" spans="1:6" ht="12.75">
      <c r="A71" s="1411"/>
      <c r="B71" s="1402"/>
      <c r="C71" s="1403"/>
      <c r="D71" s="1401"/>
      <c r="E71" s="1402"/>
      <c r="F71" s="1417"/>
    </row>
    <row r="72" spans="1:6" ht="12.75">
      <c r="A72" s="1401" t="s">
        <v>97</v>
      </c>
      <c r="B72" s="1402">
        <v>12298</v>
      </c>
      <c r="C72" s="1403"/>
      <c r="D72" s="1401" t="s">
        <v>1841</v>
      </c>
      <c r="E72" s="1402">
        <v>108288</v>
      </c>
      <c r="F72" s="1417"/>
    </row>
    <row r="73" spans="1:6" ht="12.75">
      <c r="A73" s="1401" t="s">
        <v>98</v>
      </c>
      <c r="B73" s="1402">
        <v>61478</v>
      </c>
      <c r="C73" s="1403"/>
      <c r="D73" s="1401"/>
      <c r="E73" s="1402"/>
      <c r="F73" s="1417"/>
    </row>
    <row r="74" spans="1:6" ht="13.5">
      <c r="A74" s="1401"/>
      <c r="B74" s="1402"/>
      <c r="C74" s="1403"/>
      <c r="D74" s="1409"/>
      <c r="E74" s="1402"/>
      <c r="F74" s="1417"/>
    </row>
    <row r="75" spans="1:6" ht="12.75">
      <c r="A75" s="1411" t="s">
        <v>107</v>
      </c>
      <c r="B75" s="1402">
        <f>SUM(B72:B74)</f>
        <v>73776</v>
      </c>
      <c r="C75" s="1404"/>
      <c r="D75" s="1428" t="s">
        <v>1204</v>
      </c>
      <c r="E75" s="1402">
        <f>SUM(E72:E74)</f>
        <v>108288</v>
      </c>
      <c r="F75" s="1417"/>
    </row>
    <row r="76" spans="1:6" ht="12.75">
      <c r="A76" s="1411"/>
      <c r="B76" s="1402"/>
      <c r="C76" s="1403"/>
      <c r="D76" s="1401"/>
      <c r="E76" s="1402"/>
      <c r="F76" s="1417"/>
    </row>
    <row r="77" spans="1:6" ht="13.5">
      <c r="A77" s="1409" t="s">
        <v>895</v>
      </c>
      <c r="B77" s="1402"/>
      <c r="C77" s="1403"/>
      <c r="D77" s="1427" t="s">
        <v>895</v>
      </c>
      <c r="E77" s="1402"/>
      <c r="F77" s="1417"/>
    </row>
    <row r="78" spans="1:6" ht="13.5" customHeight="1">
      <c r="A78" s="1411"/>
      <c r="B78" s="1402"/>
      <c r="C78" s="1403"/>
      <c r="D78" s="1401"/>
      <c r="E78" s="1402"/>
      <c r="F78" s="1417"/>
    </row>
    <row r="79" spans="1:6" ht="12.75">
      <c r="A79" s="1411"/>
      <c r="B79" s="1402"/>
      <c r="C79" s="1403"/>
      <c r="D79" s="1401"/>
      <c r="E79" s="1402"/>
      <c r="F79" s="1417"/>
    </row>
    <row r="80" spans="1:6" ht="12.75">
      <c r="A80" s="1401" t="s">
        <v>97</v>
      </c>
      <c r="B80" s="1402">
        <v>137065</v>
      </c>
      <c r="C80" s="1403"/>
      <c r="D80" s="1410" t="s">
        <v>1841</v>
      </c>
      <c r="E80" s="1402">
        <v>425932</v>
      </c>
      <c r="F80" s="1417"/>
    </row>
    <row r="81" spans="1:6" ht="12.75">
      <c r="A81" s="1401" t="s">
        <v>98</v>
      </c>
      <c r="B81" s="1402">
        <v>174585</v>
      </c>
      <c r="C81" s="1403"/>
      <c r="D81" s="1401"/>
      <c r="E81" s="1402"/>
      <c r="F81" s="1417"/>
    </row>
    <row r="82" spans="1:6" ht="12.75">
      <c r="A82" s="1401"/>
      <c r="B82" s="1402"/>
      <c r="C82" s="1403"/>
      <c r="D82" s="1401"/>
      <c r="E82" s="1402"/>
      <c r="F82" s="1417"/>
    </row>
    <row r="83" spans="1:6" ht="12.75">
      <c r="A83" s="1411" t="s">
        <v>1204</v>
      </c>
      <c r="B83" s="1402">
        <f>SUM(B80:B82)</f>
        <v>311650</v>
      </c>
      <c r="C83" s="1403"/>
      <c r="D83" s="1411" t="s">
        <v>1204</v>
      </c>
      <c r="E83" s="1402">
        <f>SUM(E80:E82)</f>
        <v>425932</v>
      </c>
      <c r="F83" s="1417"/>
    </row>
    <row r="84" spans="1:6" ht="12.75">
      <c r="A84" s="1411"/>
      <c r="B84" s="1402"/>
      <c r="C84" s="1403"/>
      <c r="D84" s="1411"/>
      <c r="E84" s="1402"/>
      <c r="F84" s="1417"/>
    </row>
    <row r="85" spans="1:6" ht="13.5">
      <c r="A85" s="1429" t="s">
        <v>108</v>
      </c>
      <c r="B85" s="1402"/>
      <c r="C85" s="1403"/>
      <c r="D85" s="1430" t="s">
        <v>108</v>
      </c>
      <c r="E85" s="1402"/>
      <c r="F85" s="1417"/>
    </row>
    <row r="86" spans="1:6" ht="12.75" customHeight="1">
      <c r="A86" s="1411"/>
      <c r="B86" s="1402"/>
      <c r="C86" s="1403"/>
      <c r="D86" s="1409"/>
      <c r="E86" s="1402"/>
      <c r="F86" s="1417"/>
    </row>
    <row r="87" spans="1:6" ht="12.75">
      <c r="A87" s="1401" t="s">
        <v>97</v>
      </c>
      <c r="B87" s="1402">
        <v>704</v>
      </c>
      <c r="C87" s="1403"/>
      <c r="D87" s="1401" t="s">
        <v>752</v>
      </c>
      <c r="E87" s="1402">
        <v>667</v>
      </c>
      <c r="F87" s="1417"/>
    </row>
    <row r="88" spans="1:6" ht="12.75">
      <c r="A88" s="1401" t="s">
        <v>98</v>
      </c>
      <c r="B88" s="1402">
        <v>2188</v>
      </c>
      <c r="C88" s="1403"/>
      <c r="D88" s="1401" t="s">
        <v>1838</v>
      </c>
      <c r="E88" s="1402">
        <v>155</v>
      </c>
      <c r="F88" s="1417"/>
    </row>
    <row r="89" spans="1:6" ht="12.75">
      <c r="A89" s="1401"/>
      <c r="B89" s="1402"/>
      <c r="C89" s="1403"/>
      <c r="D89" s="1401" t="s">
        <v>1841</v>
      </c>
      <c r="E89" s="1402">
        <v>17744</v>
      </c>
      <c r="F89" s="1417"/>
    </row>
    <row r="90" spans="1:6" ht="12.75">
      <c r="A90" s="1411" t="s">
        <v>1204</v>
      </c>
      <c r="B90" s="1402">
        <f>SUM(B87:B89)</f>
        <v>2892</v>
      </c>
      <c r="C90" s="1403"/>
      <c r="D90" s="1411" t="s">
        <v>1204</v>
      </c>
      <c r="E90" s="1402">
        <f>SUM(E87:E89)</f>
        <v>18566</v>
      </c>
      <c r="F90" s="1417"/>
    </row>
    <row r="91" spans="1:6" ht="12" customHeight="1">
      <c r="A91" s="1411"/>
      <c r="B91" s="1402"/>
      <c r="C91" s="1403"/>
      <c r="D91" s="1409"/>
      <c r="E91" s="1402"/>
      <c r="F91" s="1417"/>
    </row>
    <row r="92" spans="1:6" ht="41.25" customHeight="1">
      <c r="A92" s="1415" t="s">
        <v>109</v>
      </c>
      <c r="B92" s="1402"/>
      <c r="C92" s="1403"/>
      <c r="D92" s="1416" t="s">
        <v>109</v>
      </c>
      <c r="E92" s="1402"/>
      <c r="F92" s="1417"/>
    </row>
    <row r="93" spans="1:6" ht="14.25" customHeight="1">
      <c r="A93" s="1411"/>
      <c r="B93" s="1402"/>
      <c r="C93" s="1403"/>
      <c r="D93" s="1401"/>
      <c r="E93" s="1402"/>
      <c r="F93" s="1417"/>
    </row>
    <row r="94" spans="1:6" ht="12.75">
      <c r="A94" s="1401" t="s">
        <v>97</v>
      </c>
      <c r="B94" s="1402">
        <v>605</v>
      </c>
      <c r="C94" s="1403"/>
      <c r="D94" s="1401" t="s">
        <v>1841</v>
      </c>
      <c r="E94" s="1402">
        <v>19768</v>
      </c>
      <c r="F94" s="1417"/>
    </row>
    <row r="95" spans="1:6" ht="12.75">
      <c r="A95" s="1401" t="s">
        <v>98</v>
      </c>
      <c r="B95" s="1402">
        <v>1836</v>
      </c>
      <c r="C95" s="1403"/>
      <c r="D95" s="1401"/>
      <c r="E95" s="1402"/>
      <c r="F95" s="1417"/>
    </row>
    <row r="96" spans="1:6" ht="12.75">
      <c r="A96" s="1401"/>
      <c r="B96" s="1402"/>
      <c r="C96" s="1403"/>
      <c r="D96" s="1401"/>
      <c r="E96" s="1402"/>
      <c r="F96" s="1417"/>
    </row>
    <row r="97" spans="1:6" ht="12.75">
      <c r="A97" s="1411" t="s">
        <v>1204</v>
      </c>
      <c r="B97" s="1402">
        <f>SUM(B94:B96)</f>
        <v>2441</v>
      </c>
      <c r="C97" s="1403"/>
      <c r="D97" s="1412" t="s">
        <v>1204</v>
      </c>
      <c r="E97" s="1402">
        <f>SUM(E94:E96)</f>
        <v>19768</v>
      </c>
      <c r="F97" s="1417"/>
    </row>
    <row r="98" spans="1:6" ht="12.75">
      <c r="A98" s="1411"/>
      <c r="B98" s="1402"/>
      <c r="C98" s="1403"/>
      <c r="D98" s="1401"/>
      <c r="E98" s="1402"/>
      <c r="F98" s="1417"/>
    </row>
    <row r="99" spans="1:6" ht="13.5">
      <c r="A99" s="1431" t="s">
        <v>110</v>
      </c>
      <c r="B99" s="1402"/>
      <c r="C99" s="1403"/>
      <c r="D99" s="1432" t="s">
        <v>110</v>
      </c>
      <c r="E99" s="1402"/>
      <c r="F99" s="1417"/>
    </row>
    <row r="100" spans="1:6" ht="12.75">
      <c r="A100" s="1411"/>
      <c r="B100" s="1402"/>
      <c r="C100" s="1403"/>
      <c r="D100" s="1401"/>
      <c r="E100" s="1402"/>
      <c r="F100" s="1417"/>
    </row>
    <row r="101" spans="1:6" ht="12.75">
      <c r="A101" s="1401" t="s">
        <v>97</v>
      </c>
      <c r="B101" s="1402">
        <v>41675</v>
      </c>
      <c r="C101" s="1403"/>
      <c r="D101" s="1401" t="s">
        <v>1841</v>
      </c>
      <c r="E101" s="1402">
        <v>337059</v>
      </c>
      <c r="F101" s="1417"/>
    </row>
    <row r="102" spans="1:6" ht="12.75">
      <c r="A102" s="1401" t="s">
        <v>98</v>
      </c>
      <c r="B102" s="1402">
        <v>208325</v>
      </c>
      <c r="C102" s="1403"/>
      <c r="D102" s="1401"/>
      <c r="E102" s="1402"/>
      <c r="F102" s="1417"/>
    </row>
    <row r="103" spans="1:6" ht="13.5">
      <c r="A103" s="1401"/>
      <c r="B103" s="1402"/>
      <c r="C103" s="1403"/>
      <c r="D103" s="1409"/>
      <c r="E103" s="1402"/>
      <c r="F103" s="1417"/>
    </row>
    <row r="104" spans="1:6" ht="12.75">
      <c r="A104" s="1411" t="s">
        <v>1204</v>
      </c>
      <c r="B104" s="1402">
        <f>SUM(B101:B103)</f>
        <v>250000</v>
      </c>
      <c r="C104" s="1403"/>
      <c r="D104" s="1411" t="s">
        <v>1204</v>
      </c>
      <c r="E104" s="1402">
        <f>SUM(E101:E103)</f>
        <v>337059</v>
      </c>
      <c r="F104" s="1417"/>
    </row>
    <row r="105" spans="1:6" ht="12.75">
      <c r="A105" s="1411"/>
      <c r="B105" s="1402"/>
      <c r="C105" s="1403"/>
      <c r="D105" s="1401"/>
      <c r="E105" s="1402"/>
      <c r="F105" s="1417"/>
    </row>
    <row r="106" spans="1:6" ht="13.5">
      <c r="A106" s="1431" t="s">
        <v>111</v>
      </c>
      <c r="B106" s="1402"/>
      <c r="C106" s="1403"/>
      <c r="D106" s="1432" t="s">
        <v>111</v>
      </c>
      <c r="E106" s="1402"/>
      <c r="F106" s="1417"/>
    </row>
    <row r="107" spans="1:6" ht="12.75">
      <c r="A107" s="1411"/>
      <c r="B107" s="1402"/>
      <c r="C107" s="1403"/>
      <c r="D107" s="1401"/>
      <c r="E107" s="1402"/>
      <c r="F107" s="1417"/>
    </row>
    <row r="108" spans="1:6" ht="12.75">
      <c r="A108" s="1433" t="s">
        <v>97</v>
      </c>
      <c r="B108" s="1402">
        <v>15463</v>
      </c>
      <c r="C108" s="1403"/>
      <c r="D108" s="1401" t="s">
        <v>961</v>
      </c>
      <c r="E108" s="1402">
        <v>109400</v>
      </c>
      <c r="F108" s="1417"/>
    </row>
    <row r="109" spans="1:6" ht="12.75">
      <c r="A109" s="1433" t="s">
        <v>98</v>
      </c>
      <c r="B109" s="1402">
        <v>46389</v>
      </c>
      <c r="C109" s="1403"/>
      <c r="D109" s="1401" t="s">
        <v>1841</v>
      </c>
      <c r="E109" s="1402"/>
      <c r="F109" s="1417"/>
    </row>
    <row r="110" spans="1:6" ht="12.75">
      <c r="A110" s="1411"/>
      <c r="B110" s="1402"/>
      <c r="C110" s="1403"/>
      <c r="D110" s="1401"/>
      <c r="E110" s="1402"/>
      <c r="F110" s="1417"/>
    </row>
    <row r="111" spans="1:6" ht="12.75">
      <c r="A111" s="1411" t="s">
        <v>1204</v>
      </c>
      <c r="B111" s="1402">
        <f>SUM(B108:B110)</f>
        <v>61852</v>
      </c>
      <c r="C111" s="1403"/>
      <c r="D111" s="1411" t="s">
        <v>1204</v>
      </c>
      <c r="E111" s="1402">
        <f>SUM(E108:E110)</f>
        <v>109400</v>
      </c>
      <c r="F111" s="1417"/>
    </row>
    <row r="112" spans="1:6" ht="12.75">
      <c r="A112" s="1411"/>
      <c r="B112" s="1402"/>
      <c r="C112" s="1403"/>
      <c r="D112" s="1411"/>
      <c r="E112" s="1402"/>
      <c r="F112" s="1417"/>
    </row>
    <row r="113" spans="1:6" ht="13.5">
      <c r="A113" s="1434" t="s">
        <v>112</v>
      </c>
      <c r="B113" s="1402"/>
      <c r="C113" s="1403"/>
      <c r="D113" s="1435" t="s">
        <v>112</v>
      </c>
      <c r="E113" s="1402"/>
      <c r="F113" s="1417"/>
    </row>
    <row r="114" spans="1:6" ht="12.75">
      <c r="A114" s="1411"/>
      <c r="B114" s="1402"/>
      <c r="C114" s="1403"/>
      <c r="D114" s="1401"/>
      <c r="E114" s="1402"/>
      <c r="F114" s="1417"/>
    </row>
    <row r="115" spans="1:6" ht="12.75">
      <c r="A115" s="1433" t="s">
        <v>97</v>
      </c>
      <c r="B115" s="1402">
        <v>68631</v>
      </c>
      <c r="C115" s="1403"/>
      <c r="D115" s="1401" t="s">
        <v>1841</v>
      </c>
      <c r="E115" s="1402">
        <v>352151</v>
      </c>
      <c r="F115" s="1417"/>
    </row>
    <row r="116" spans="1:6" ht="12.75">
      <c r="A116" s="1433" t="s">
        <v>98</v>
      </c>
      <c r="B116" s="1402">
        <v>257365</v>
      </c>
      <c r="C116" s="1403"/>
      <c r="D116" s="1401"/>
      <c r="E116" s="1402"/>
      <c r="F116" s="1417"/>
    </row>
    <row r="117" spans="1:6" ht="12.75">
      <c r="A117" s="1411"/>
      <c r="B117" s="1402"/>
      <c r="C117" s="1403"/>
      <c r="D117" s="1401"/>
      <c r="E117" s="1402"/>
      <c r="F117" s="1417"/>
    </row>
    <row r="118" spans="1:6" ht="12.75">
      <c r="A118" s="1411" t="s">
        <v>1204</v>
      </c>
      <c r="B118" s="1402">
        <f>SUM(B115:B117)</f>
        <v>325996</v>
      </c>
      <c r="C118" s="1403"/>
      <c r="D118" s="1411" t="s">
        <v>1204</v>
      </c>
      <c r="E118" s="1402">
        <f>SUM(E115:E117)</f>
        <v>352151</v>
      </c>
      <c r="F118" s="1417"/>
    </row>
    <row r="119" spans="1:6" ht="12.75">
      <c r="A119" s="1411"/>
      <c r="B119" s="1402"/>
      <c r="C119" s="1403"/>
      <c r="D119" s="1411"/>
      <c r="E119" s="1402"/>
      <c r="F119" s="1417"/>
    </row>
    <row r="120" spans="1:6" ht="13.5">
      <c r="A120" s="1434" t="s">
        <v>1470</v>
      </c>
      <c r="B120" s="1402"/>
      <c r="C120" s="1403"/>
      <c r="D120" s="1435" t="s">
        <v>1470</v>
      </c>
      <c r="E120" s="1402"/>
      <c r="F120" s="1417"/>
    </row>
    <row r="121" spans="1:6" ht="11.25" customHeight="1">
      <c r="A121" s="1433"/>
      <c r="B121" s="1402"/>
      <c r="C121" s="1403"/>
      <c r="D121" s="1401"/>
      <c r="E121" s="1402"/>
      <c r="F121" s="1417"/>
    </row>
    <row r="122" spans="1:6" ht="12.75">
      <c r="A122" s="1433" t="s">
        <v>97</v>
      </c>
      <c r="B122" s="1402">
        <v>531</v>
      </c>
      <c r="C122" s="1403"/>
      <c r="D122" s="1401" t="s">
        <v>1841</v>
      </c>
      <c r="E122" s="1402">
        <v>0</v>
      </c>
      <c r="F122" s="1417"/>
    </row>
    <row r="123" spans="1:6" ht="12.75">
      <c r="A123" s="1433" t="s">
        <v>98</v>
      </c>
      <c r="B123" s="1402">
        <v>1594</v>
      </c>
      <c r="C123" s="1403"/>
      <c r="D123" s="1401"/>
      <c r="E123" s="1402"/>
      <c r="F123" s="1417"/>
    </row>
    <row r="124" spans="1:6" ht="12.75">
      <c r="A124" s="1433"/>
      <c r="B124" s="1402"/>
      <c r="C124" s="1403"/>
      <c r="D124" s="1401"/>
      <c r="E124" s="1402"/>
      <c r="F124" s="1417"/>
    </row>
    <row r="125" spans="1:6" ht="12.75">
      <c r="A125" s="1411" t="s">
        <v>1204</v>
      </c>
      <c r="B125" s="1402">
        <f>SUM(B121:B123)</f>
        <v>2125</v>
      </c>
      <c r="C125" s="1403"/>
      <c r="D125" s="1411" t="s">
        <v>1204</v>
      </c>
      <c r="E125" s="1402">
        <f>SUM(E121:E123)</f>
        <v>0</v>
      </c>
      <c r="F125" s="1417"/>
    </row>
    <row r="126" spans="1:6" ht="12.75">
      <c r="A126" s="1411"/>
      <c r="B126" s="1402"/>
      <c r="C126" s="1403"/>
      <c r="D126" s="1411"/>
      <c r="E126" s="1402"/>
      <c r="F126" s="1417"/>
    </row>
    <row r="127" spans="1:6" ht="13.5">
      <c r="A127" s="1434" t="s">
        <v>1400</v>
      </c>
      <c r="B127" s="1402"/>
      <c r="C127" s="1403"/>
      <c r="D127" s="1435" t="s">
        <v>1400</v>
      </c>
      <c r="E127" s="1402"/>
      <c r="F127" s="1417"/>
    </row>
    <row r="128" spans="1:6" ht="13.5">
      <c r="A128" s="1434"/>
      <c r="B128" s="1402"/>
      <c r="C128" s="1403"/>
      <c r="D128" s="1411"/>
      <c r="E128" s="1402"/>
      <c r="F128" s="1417"/>
    </row>
    <row r="129" spans="1:6" ht="12.75">
      <c r="A129" s="1433" t="s">
        <v>97</v>
      </c>
      <c r="B129" s="1402">
        <v>33277</v>
      </c>
      <c r="C129" s="1403"/>
      <c r="D129" s="1433" t="s">
        <v>961</v>
      </c>
      <c r="E129" s="1402">
        <v>39</v>
      </c>
      <c r="F129" s="1417"/>
    </row>
    <row r="130" spans="1:6" ht="12.75">
      <c r="A130" s="1433" t="s">
        <v>98</v>
      </c>
      <c r="B130" s="1402">
        <v>166345</v>
      </c>
      <c r="C130" s="1403"/>
      <c r="D130" s="1433" t="s">
        <v>1841</v>
      </c>
      <c r="E130" s="1402">
        <v>7073</v>
      </c>
      <c r="F130" s="1417"/>
    </row>
    <row r="131" spans="1:6" ht="12.75">
      <c r="A131" s="1433"/>
      <c r="B131" s="1402"/>
      <c r="C131" s="1403"/>
      <c r="D131" s="1411"/>
      <c r="E131" s="1402"/>
      <c r="F131" s="1417"/>
    </row>
    <row r="132" spans="1:6" ht="12.75">
      <c r="A132" s="1411" t="s">
        <v>1204</v>
      </c>
      <c r="B132" s="1402">
        <f>SUM(B129:B131)</f>
        <v>199622</v>
      </c>
      <c r="C132" s="1403"/>
      <c r="D132" s="1411" t="s">
        <v>1204</v>
      </c>
      <c r="E132" s="1402">
        <f>SUM(E129:E131)</f>
        <v>7112</v>
      </c>
      <c r="F132" s="1417"/>
    </row>
    <row r="133" spans="1:6" ht="13.5" thickBot="1">
      <c r="A133" s="1411"/>
      <c r="B133" s="1402"/>
      <c r="C133" s="1403"/>
      <c r="D133" s="1411"/>
      <c r="E133" s="1402"/>
      <c r="F133" s="1417"/>
    </row>
    <row r="134" spans="1:6" ht="13.5" thickBot="1">
      <c r="A134" s="1436" t="s">
        <v>22</v>
      </c>
      <c r="B134" s="1437">
        <f>SUM(B9:B132)/2</f>
        <v>1338238</v>
      </c>
      <c r="C134" s="1438"/>
      <c r="D134" s="1436" t="s">
        <v>22</v>
      </c>
      <c r="E134" s="1437">
        <f>SUM(E9:E132)/2</f>
        <v>1490394</v>
      </c>
      <c r="F134" s="1439"/>
    </row>
  </sheetData>
  <mergeCells count="6">
    <mergeCell ref="D1:F1"/>
    <mergeCell ref="A3:F3"/>
    <mergeCell ref="A4:F4"/>
    <mergeCell ref="B7:C7"/>
    <mergeCell ref="E7:F7"/>
    <mergeCell ref="E6:F6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landscape" paperSize="9" scale="80" r:id="rId1"/>
  <headerFooter alignWithMargins="0">
    <oddHeader>&amp;C10. sz. melléklet -  &amp;P. oldal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G20"/>
  <sheetViews>
    <sheetView showGridLines="0" zoomScale="75" zoomScaleNormal="75" workbookViewId="0" topLeftCell="A1">
      <selection activeCell="G4" sqref="G4"/>
    </sheetView>
  </sheetViews>
  <sheetFormatPr defaultColWidth="9.140625" defaultRowHeight="12.75"/>
  <cols>
    <col min="1" max="1" width="27.140625" style="1239" customWidth="1"/>
    <col min="2" max="2" width="20.28125" style="1239" customWidth="1"/>
    <col min="3" max="3" width="19.140625" style="1239" customWidth="1"/>
    <col min="4" max="4" width="14.7109375" style="1240" customWidth="1"/>
    <col min="5" max="5" width="14.57421875" style="1240" customWidth="1"/>
    <col min="6" max="6" width="26.421875" style="1239" customWidth="1"/>
    <col min="7" max="7" width="33.00390625" style="1239" customWidth="1"/>
    <col min="8" max="16384" width="9.140625" style="1239" customWidth="1"/>
  </cols>
  <sheetData>
    <row r="1" spans="1:7" ht="15.75">
      <c r="A1" s="1239" t="s">
        <v>1824</v>
      </c>
      <c r="G1" s="1241" t="s">
        <v>1351</v>
      </c>
    </row>
    <row r="2" ht="6" customHeight="1"/>
    <row r="3" spans="1:7" ht="18.75">
      <c r="A3" s="1242" t="s">
        <v>1352</v>
      </c>
      <c r="B3" s="1242"/>
      <c r="C3" s="1242"/>
      <c r="D3" s="1242"/>
      <c r="E3" s="1242"/>
      <c r="F3" s="1242"/>
      <c r="G3" s="1242"/>
    </row>
    <row r="4" ht="8.25" customHeight="1" thickBot="1">
      <c r="A4" s="1243"/>
    </row>
    <row r="5" spans="1:7" s="1243" customFormat="1" ht="24" customHeight="1" thickBot="1">
      <c r="A5" s="1244" t="s">
        <v>1353</v>
      </c>
      <c r="B5" s="1244" t="s">
        <v>1354</v>
      </c>
      <c r="C5" s="1245" t="s">
        <v>1355</v>
      </c>
      <c r="D5" s="1246"/>
      <c r="E5" s="1247"/>
      <c r="F5" s="1244" t="s">
        <v>1356</v>
      </c>
      <c r="G5" s="1244" t="s">
        <v>1357</v>
      </c>
    </row>
    <row r="6" spans="1:7" s="1243" customFormat="1" ht="36" customHeight="1" thickBot="1">
      <c r="A6" s="1248"/>
      <c r="B6" s="1248"/>
      <c r="C6" s="1249" t="s">
        <v>1358</v>
      </c>
      <c r="D6" s="1250" t="s">
        <v>1359</v>
      </c>
      <c r="E6" s="1250" t="s">
        <v>1360</v>
      </c>
      <c r="F6" s="1248"/>
      <c r="G6" s="1248"/>
    </row>
    <row r="7" spans="1:7" s="1255" customFormat="1" ht="52.5" customHeight="1">
      <c r="A7" s="1251" t="s">
        <v>1361</v>
      </c>
      <c r="B7" s="1252" t="s">
        <v>1362</v>
      </c>
      <c r="C7" s="1252" t="s">
        <v>1363</v>
      </c>
      <c r="D7" s="1253">
        <v>600000</v>
      </c>
      <c r="E7" s="1253">
        <v>232600</v>
      </c>
      <c r="F7" s="1252" t="s">
        <v>1364</v>
      </c>
      <c r="G7" s="1254" t="s">
        <v>1365</v>
      </c>
    </row>
    <row r="8" spans="1:7" s="1255" customFormat="1" ht="66" customHeight="1">
      <c r="A8" s="1256" t="s">
        <v>1366</v>
      </c>
      <c r="B8" s="1257" t="s">
        <v>1367</v>
      </c>
      <c r="C8" s="1257" t="s">
        <v>1368</v>
      </c>
      <c r="D8" s="1258">
        <v>339000</v>
      </c>
      <c r="E8" s="1258">
        <v>237300</v>
      </c>
      <c r="F8" s="1257" t="s">
        <v>1369</v>
      </c>
      <c r="G8" s="1259" t="s">
        <v>1370</v>
      </c>
    </row>
    <row r="9" spans="1:7" s="1255" customFormat="1" ht="66" customHeight="1">
      <c r="A9" s="1256" t="s">
        <v>1371</v>
      </c>
      <c r="B9" s="1257" t="s">
        <v>1372</v>
      </c>
      <c r="C9" s="1257" t="s">
        <v>1373</v>
      </c>
      <c r="D9" s="1258">
        <v>17519</v>
      </c>
      <c r="E9" s="1258">
        <v>17519</v>
      </c>
      <c r="F9" s="1257" t="s">
        <v>1374</v>
      </c>
      <c r="G9" s="1259" t="s">
        <v>1375</v>
      </c>
    </row>
    <row r="10" spans="1:7" s="1255" customFormat="1" ht="48" customHeight="1">
      <c r="A10" s="1256" t="s">
        <v>1376</v>
      </c>
      <c r="B10" s="1257" t="s">
        <v>1377</v>
      </c>
      <c r="C10" s="1257" t="s">
        <v>1378</v>
      </c>
      <c r="D10" s="1258">
        <v>300000</v>
      </c>
      <c r="E10" s="1258">
        <v>225000</v>
      </c>
      <c r="F10" s="1257" t="s">
        <v>1379</v>
      </c>
      <c r="G10" s="1259" t="s">
        <v>1380</v>
      </c>
    </row>
    <row r="11" spans="1:7" s="1255" customFormat="1" ht="53.25" customHeight="1">
      <c r="A11" s="1256" t="s">
        <v>1366</v>
      </c>
      <c r="B11" s="1257" t="s">
        <v>1381</v>
      </c>
      <c r="C11" s="1257" t="s">
        <v>1368</v>
      </c>
      <c r="D11" s="1258">
        <v>787000</v>
      </c>
      <c r="E11" s="1258">
        <v>759319</v>
      </c>
      <c r="F11" s="1257" t="s">
        <v>1382</v>
      </c>
      <c r="G11" s="1259" t="s">
        <v>1365</v>
      </c>
    </row>
    <row r="12" spans="1:7" s="1255" customFormat="1" ht="50.25" customHeight="1">
      <c r="A12" s="1256" t="s">
        <v>1376</v>
      </c>
      <c r="B12" s="1257" t="s">
        <v>1383</v>
      </c>
      <c r="C12" s="1257" t="s">
        <v>1384</v>
      </c>
      <c r="D12" s="1258">
        <v>347598</v>
      </c>
      <c r="E12" s="1258">
        <v>146166</v>
      </c>
      <c r="F12" s="1260" t="s">
        <v>1385</v>
      </c>
      <c r="G12" s="1259" t="s">
        <v>1380</v>
      </c>
    </row>
    <row r="13" spans="1:7" s="1255" customFormat="1" ht="49.5" customHeight="1">
      <c r="A13" s="1261" t="s">
        <v>1376</v>
      </c>
      <c r="B13" s="1262" t="s">
        <v>1386</v>
      </c>
      <c r="C13" s="1262" t="s">
        <v>1384</v>
      </c>
      <c r="D13" s="1263">
        <v>115791</v>
      </c>
      <c r="E13" s="1263"/>
      <c r="F13" s="1260" t="s">
        <v>1387</v>
      </c>
      <c r="G13" s="1259" t="s">
        <v>1380</v>
      </c>
    </row>
    <row r="14" spans="1:7" s="1255" customFormat="1" ht="53.25" customHeight="1">
      <c r="A14" s="1256" t="s">
        <v>1376</v>
      </c>
      <c r="B14" s="1257" t="s">
        <v>0</v>
      </c>
      <c r="C14" s="1257" t="s">
        <v>1368</v>
      </c>
      <c r="D14" s="1258">
        <v>799886</v>
      </c>
      <c r="E14" s="1258">
        <v>792857</v>
      </c>
      <c r="F14" s="1257" t="s">
        <v>1</v>
      </c>
      <c r="G14" s="1259" t="s">
        <v>1380</v>
      </c>
    </row>
    <row r="15" spans="1:7" s="1255" customFormat="1" ht="50.25" customHeight="1" thickBot="1">
      <c r="A15" s="1261" t="s">
        <v>1376</v>
      </c>
      <c r="B15" s="1264" t="s">
        <v>0</v>
      </c>
      <c r="C15" s="1264" t="s">
        <v>2</v>
      </c>
      <c r="D15" s="1265">
        <v>165000</v>
      </c>
      <c r="E15" s="1265">
        <v>164141</v>
      </c>
      <c r="F15" s="1257" t="s">
        <v>3</v>
      </c>
      <c r="G15" s="1259" t="s">
        <v>1380</v>
      </c>
    </row>
    <row r="16" spans="1:7" ht="16.5" thickBot="1">
      <c r="A16" s="1266" t="s">
        <v>1204</v>
      </c>
      <c r="B16" s="1267"/>
      <c r="C16" s="1267"/>
      <c r="D16" s="1268">
        <f>SUM(D7:D15)</f>
        <v>3471794</v>
      </c>
      <c r="E16" s="1268">
        <f>SUM(E7:E15)</f>
        <v>2574902</v>
      </c>
      <c r="F16" s="1267"/>
      <c r="G16" s="1267"/>
    </row>
    <row r="18" spans="1:4" ht="15.75">
      <c r="A18" s="1269" t="s">
        <v>4</v>
      </c>
      <c r="B18" s="1269"/>
      <c r="C18" s="1269"/>
      <c r="D18" s="1269"/>
    </row>
    <row r="19" ht="15.75">
      <c r="A19" s="1239" t="s">
        <v>5</v>
      </c>
    </row>
    <row r="20" ht="15.75">
      <c r="A20" s="1239" t="s">
        <v>6</v>
      </c>
    </row>
  </sheetData>
  <mergeCells count="9">
    <mergeCell ref="A18:D18"/>
    <mergeCell ref="B16:C16"/>
    <mergeCell ref="F16:G16"/>
    <mergeCell ref="A3:G3"/>
    <mergeCell ref="A5:A6"/>
    <mergeCell ref="B5:B6"/>
    <mergeCell ref="C5:E5"/>
    <mergeCell ref="F5:F6"/>
    <mergeCell ref="G5:G6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O3063"/>
  <sheetViews>
    <sheetView showGridLines="0" view="pageBreakPreview" zoomScale="75" zoomScaleNormal="75" zoomScaleSheetLayoutView="75" workbookViewId="0" topLeftCell="A1">
      <selection activeCell="I2" sqref="I2"/>
    </sheetView>
  </sheetViews>
  <sheetFormatPr defaultColWidth="9.140625" defaultRowHeight="12.75"/>
  <cols>
    <col min="1" max="1" width="4.28125" style="0" customWidth="1"/>
    <col min="2" max="2" width="5.421875" style="435" customWidth="1"/>
    <col min="3" max="3" width="6.00390625" style="435" customWidth="1"/>
    <col min="4" max="4" width="7.140625" style="435" customWidth="1"/>
    <col min="5" max="5" width="6.57421875" style="0" customWidth="1"/>
    <col min="6" max="6" width="4.28125" style="0" customWidth="1"/>
    <col min="7" max="7" width="5.7109375" style="0" customWidth="1"/>
    <col min="8" max="8" width="9.57421875" style="0" customWidth="1"/>
    <col min="9" max="9" width="42.421875" style="0" customWidth="1"/>
    <col min="10" max="10" width="11.140625" style="0" customWidth="1"/>
    <col min="11" max="12" width="12.57421875" style="0" customWidth="1"/>
    <col min="13" max="13" width="11.7109375" style="0" customWidth="1"/>
  </cols>
  <sheetData>
    <row r="1" spans="1:13" ht="12.75">
      <c r="A1" s="1" t="s">
        <v>1824</v>
      </c>
      <c r="B1" s="416"/>
      <c r="C1" s="416"/>
      <c r="D1" s="416"/>
      <c r="E1" s="1"/>
      <c r="F1" s="2"/>
      <c r="G1" s="1"/>
      <c r="H1" s="1"/>
      <c r="I1" s="1"/>
      <c r="J1" s="901" t="s">
        <v>1672</v>
      </c>
      <c r="K1" s="901"/>
      <c r="L1" s="901"/>
      <c r="M1" s="901"/>
    </row>
    <row r="2" spans="1:13" ht="4.5" customHeight="1">
      <c r="A2" s="1"/>
      <c r="B2" s="416"/>
      <c r="C2" s="416"/>
      <c r="D2" s="416"/>
      <c r="E2" s="1"/>
      <c r="F2" s="2"/>
      <c r="G2" s="1"/>
      <c r="H2" s="1"/>
      <c r="I2" s="1"/>
      <c r="J2" s="114"/>
      <c r="K2" s="114"/>
      <c r="L2" s="114"/>
      <c r="M2" s="114"/>
    </row>
    <row r="3" spans="1:13" ht="15.75" customHeight="1" thickBot="1">
      <c r="A3" s="3"/>
      <c r="B3" s="417"/>
      <c r="C3" s="417"/>
      <c r="D3" s="436"/>
      <c r="E3" s="11"/>
      <c r="F3" s="114"/>
      <c r="G3" s="114"/>
      <c r="H3" s="114"/>
      <c r="I3" s="6"/>
      <c r="J3" s="114"/>
      <c r="K3" s="114"/>
      <c r="L3" s="720"/>
      <c r="M3" s="721" t="s">
        <v>1833</v>
      </c>
    </row>
    <row r="4" spans="1:13" ht="24.75" customHeight="1" thickBot="1">
      <c r="A4" s="934" t="s">
        <v>695</v>
      </c>
      <c r="B4" s="940" t="s">
        <v>1834</v>
      </c>
      <c r="C4" s="940" t="s">
        <v>728</v>
      </c>
      <c r="D4" s="940" t="s">
        <v>698</v>
      </c>
      <c r="E4" s="934" t="s">
        <v>699</v>
      </c>
      <c r="F4" s="936" t="s">
        <v>1919</v>
      </c>
      <c r="G4" s="936"/>
      <c r="H4" s="936"/>
      <c r="I4" s="936"/>
      <c r="J4" s="897" t="s">
        <v>1614</v>
      </c>
      <c r="K4" s="878" t="s">
        <v>923</v>
      </c>
      <c r="L4" s="878" t="s">
        <v>924</v>
      </c>
      <c r="M4" s="868" t="s">
        <v>1594</v>
      </c>
    </row>
    <row r="5" spans="1:13" ht="51.75" customHeight="1" thickBot="1">
      <c r="A5" s="935"/>
      <c r="B5" s="941"/>
      <c r="C5" s="941"/>
      <c r="D5" s="941"/>
      <c r="E5" s="935"/>
      <c r="F5" s="404" t="s">
        <v>1880</v>
      </c>
      <c r="G5" s="404" t="s">
        <v>1881</v>
      </c>
      <c r="H5" s="404" t="s">
        <v>1882</v>
      </c>
      <c r="I5" s="578" t="s">
        <v>1883</v>
      </c>
      <c r="J5" s="950"/>
      <c r="K5" s="879"/>
      <c r="L5" s="879"/>
      <c r="M5" s="869"/>
    </row>
    <row r="6" spans="1:13" ht="9" customHeight="1">
      <c r="A6" s="169"/>
      <c r="B6" s="418"/>
      <c r="C6" s="418"/>
      <c r="D6" s="418"/>
      <c r="E6" s="170"/>
      <c r="F6" s="172"/>
      <c r="G6" s="173"/>
      <c r="H6" s="174"/>
      <c r="I6" s="171"/>
      <c r="J6" s="579"/>
      <c r="K6" s="580"/>
      <c r="L6" s="580"/>
      <c r="M6" s="580"/>
    </row>
    <row r="7" spans="1:13" ht="17.25" customHeight="1">
      <c r="A7" s="115"/>
      <c r="B7" s="419"/>
      <c r="C7" s="419"/>
      <c r="D7" s="437"/>
      <c r="E7" s="116"/>
      <c r="F7" s="947" t="s">
        <v>1836</v>
      </c>
      <c r="G7" s="948"/>
      <c r="H7" s="948"/>
      <c r="I7" s="949"/>
      <c r="J7" s="119"/>
      <c r="K7" s="119"/>
      <c r="L7" s="119"/>
      <c r="M7" s="119"/>
    </row>
    <row r="8" spans="1:13" ht="5.25" customHeight="1" hidden="1">
      <c r="A8" s="115"/>
      <c r="B8" s="419"/>
      <c r="C8" s="419"/>
      <c r="D8" s="437"/>
      <c r="E8" s="116"/>
      <c r="F8" s="117"/>
      <c r="G8" s="118"/>
      <c r="H8" s="120"/>
      <c r="I8" s="121"/>
      <c r="J8" s="119"/>
      <c r="K8" s="119"/>
      <c r="L8" s="119"/>
      <c r="M8" s="119"/>
    </row>
    <row r="9" spans="1:13" ht="17.25" customHeight="1">
      <c r="A9" s="175">
        <v>1</v>
      </c>
      <c r="B9" s="420"/>
      <c r="C9" s="420">
        <v>1</v>
      </c>
      <c r="D9" s="438"/>
      <c r="E9" s="176"/>
      <c r="F9" s="22" t="s">
        <v>1992</v>
      </c>
      <c r="G9" s="177"/>
      <c r="H9" s="178"/>
      <c r="I9" s="179"/>
      <c r="J9" s="180"/>
      <c r="K9" s="180"/>
      <c r="L9" s="180"/>
      <c r="M9" s="180"/>
    </row>
    <row r="10" spans="1:13" ht="14.25" customHeight="1">
      <c r="A10" s="175"/>
      <c r="B10" s="420"/>
      <c r="C10" s="420"/>
      <c r="D10" s="438">
        <v>1</v>
      </c>
      <c r="E10" s="176"/>
      <c r="F10" s="12"/>
      <c r="G10" s="177"/>
      <c r="H10" s="178" t="s">
        <v>1837</v>
      </c>
      <c r="I10" s="179"/>
      <c r="J10" s="180"/>
      <c r="K10" s="180"/>
      <c r="L10" s="180"/>
      <c r="M10" s="180"/>
    </row>
    <row r="11" spans="1:13" ht="15" customHeight="1">
      <c r="A11" s="175"/>
      <c r="B11" s="420"/>
      <c r="C11" s="420"/>
      <c r="D11" s="438"/>
      <c r="E11" s="176">
        <v>1</v>
      </c>
      <c r="F11" s="12"/>
      <c r="G11" s="177"/>
      <c r="H11" s="178"/>
      <c r="I11" s="179" t="s">
        <v>752</v>
      </c>
      <c r="J11" s="181">
        <v>342642</v>
      </c>
      <c r="K11" s="181">
        <v>358647</v>
      </c>
      <c r="L11" s="181">
        <v>348008</v>
      </c>
      <c r="M11" s="652">
        <f>L11/K11*100</f>
        <v>97.03357340225904</v>
      </c>
    </row>
    <row r="12" spans="1:13" ht="15.75" customHeight="1">
      <c r="A12" s="175"/>
      <c r="B12" s="420"/>
      <c r="C12" s="420"/>
      <c r="D12" s="438"/>
      <c r="E12" s="176">
        <v>2</v>
      </c>
      <c r="F12" s="12"/>
      <c r="G12" s="177"/>
      <c r="H12" s="178"/>
      <c r="I12" s="179" t="s">
        <v>1838</v>
      </c>
      <c r="J12" s="181">
        <v>110370</v>
      </c>
      <c r="K12" s="181">
        <v>115958</v>
      </c>
      <c r="L12" s="181">
        <v>111209</v>
      </c>
      <c r="M12" s="652">
        <f>L12/K12*100</f>
        <v>95.90455164801048</v>
      </c>
    </row>
    <row r="13" spans="1:13" ht="15.75" customHeight="1">
      <c r="A13" s="175"/>
      <c r="B13" s="420"/>
      <c r="C13" s="420"/>
      <c r="D13" s="438"/>
      <c r="E13" s="176">
        <v>3</v>
      </c>
      <c r="F13" s="12"/>
      <c r="G13" s="177"/>
      <c r="H13" s="178"/>
      <c r="I13" s="179" t="s">
        <v>753</v>
      </c>
      <c r="J13" s="181">
        <v>88313</v>
      </c>
      <c r="K13" s="181">
        <v>137934</v>
      </c>
      <c r="L13" s="181">
        <v>124203</v>
      </c>
      <c r="M13" s="652">
        <f>L13/K13*100</f>
        <v>90.0452390273609</v>
      </c>
    </row>
    <row r="14" spans="1:13" ht="13.5" customHeight="1">
      <c r="A14" s="175"/>
      <c r="B14" s="420"/>
      <c r="C14" s="420"/>
      <c r="D14" s="438"/>
      <c r="E14" s="176">
        <v>4</v>
      </c>
      <c r="F14" s="12"/>
      <c r="G14" s="177"/>
      <c r="H14" s="178"/>
      <c r="I14" s="179" t="s">
        <v>1839</v>
      </c>
      <c r="J14" s="181">
        <v>1266</v>
      </c>
      <c r="K14" s="181">
        <v>2738</v>
      </c>
      <c r="L14" s="181">
        <v>2493</v>
      </c>
      <c r="M14" s="652">
        <f>L14/K14*100</f>
        <v>91.0518626734843</v>
      </c>
    </row>
    <row r="15" spans="1:13" ht="15.75" customHeight="1">
      <c r="A15" s="175"/>
      <c r="B15" s="420"/>
      <c r="C15" s="420"/>
      <c r="D15" s="438">
        <v>2</v>
      </c>
      <c r="E15" s="176"/>
      <c r="F15" s="12"/>
      <c r="G15" s="177"/>
      <c r="H15" s="178" t="s">
        <v>1840</v>
      </c>
      <c r="I15" s="179"/>
      <c r="J15" s="186"/>
      <c r="K15" s="186"/>
      <c r="L15" s="186"/>
      <c r="M15" s="652"/>
    </row>
    <row r="16" spans="1:13" ht="15.75" customHeight="1">
      <c r="A16" s="175"/>
      <c r="B16" s="420"/>
      <c r="C16" s="420"/>
      <c r="D16" s="438"/>
      <c r="E16" s="176">
        <v>1</v>
      </c>
      <c r="F16" s="12"/>
      <c r="G16" s="177"/>
      <c r="H16" s="178"/>
      <c r="I16" s="179" t="s">
        <v>1841</v>
      </c>
      <c r="J16" s="181">
        <v>7000</v>
      </c>
      <c r="K16" s="181">
        <v>55371</v>
      </c>
      <c r="L16" s="181">
        <v>30068</v>
      </c>
      <c r="M16" s="652">
        <f>L16/K16*100</f>
        <v>54.302793881273594</v>
      </c>
    </row>
    <row r="17" spans="1:13" ht="12.75" customHeight="1">
      <c r="A17" s="175"/>
      <c r="B17" s="420"/>
      <c r="C17" s="420"/>
      <c r="D17" s="438"/>
      <c r="E17" s="176">
        <v>2</v>
      </c>
      <c r="F17" s="12"/>
      <c r="G17" s="177"/>
      <c r="H17" s="178"/>
      <c r="I17" s="179" t="s">
        <v>1843</v>
      </c>
      <c r="J17" s="181">
        <v>4327</v>
      </c>
      <c r="K17" s="181">
        <v>2327</v>
      </c>
      <c r="L17" s="181">
        <v>2086</v>
      </c>
      <c r="M17" s="652">
        <f>L17/K17*100</f>
        <v>89.64331757627846</v>
      </c>
    </row>
    <row r="18" spans="1:13" ht="3.75" customHeight="1">
      <c r="A18" s="175"/>
      <c r="B18" s="420"/>
      <c r="C18" s="420"/>
      <c r="D18" s="438"/>
      <c r="E18" s="176"/>
      <c r="F18" s="12"/>
      <c r="G18" s="177"/>
      <c r="H18" s="178"/>
      <c r="I18" s="179"/>
      <c r="J18" s="180"/>
      <c r="K18" s="180"/>
      <c r="L18" s="180"/>
      <c r="M18" s="652"/>
    </row>
    <row r="19" spans="1:13" ht="13.5" customHeight="1">
      <c r="A19" s="175"/>
      <c r="B19" s="420"/>
      <c r="C19" s="420"/>
      <c r="D19" s="438"/>
      <c r="E19" s="176"/>
      <c r="F19" s="182" t="s">
        <v>1842</v>
      </c>
      <c r="G19" s="183"/>
      <c r="H19" s="184"/>
      <c r="I19" s="182"/>
      <c r="J19" s="185">
        <f>SUM(J9:J18)</f>
        <v>553918</v>
      </c>
      <c r="K19" s="749">
        <f>SUM(K9:K18)</f>
        <v>672975</v>
      </c>
      <c r="L19" s="749">
        <f>SUM(L9:L18)</f>
        <v>618067</v>
      </c>
      <c r="M19" s="756">
        <f>L19/K19*100</f>
        <v>91.84100449496638</v>
      </c>
    </row>
    <row r="20" spans="1:13" ht="3.75" customHeight="1">
      <c r="A20" s="175"/>
      <c r="B20" s="420"/>
      <c r="C20" s="420"/>
      <c r="D20" s="438"/>
      <c r="E20" s="176"/>
      <c r="F20" s="12"/>
      <c r="G20" s="177"/>
      <c r="H20" s="178"/>
      <c r="I20" s="179"/>
      <c r="J20" s="180"/>
      <c r="K20" s="180"/>
      <c r="L20" s="180"/>
      <c r="M20" s="652"/>
    </row>
    <row r="21" spans="1:13" ht="13.5" customHeight="1">
      <c r="A21" s="175">
        <v>2</v>
      </c>
      <c r="B21" s="420"/>
      <c r="C21" s="420">
        <v>1</v>
      </c>
      <c r="D21" s="438"/>
      <c r="E21" s="176"/>
      <c r="F21" s="12" t="s">
        <v>1844</v>
      </c>
      <c r="G21" s="177"/>
      <c r="H21" s="178"/>
      <c r="I21" s="179"/>
      <c r="J21" s="180"/>
      <c r="K21" s="180"/>
      <c r="L21" s="180"/>
      <c r="M21" s="652"/>
    </row>
    <row r="22" spans="1:13" ht="15.75" customHeight="1">
      <c r="A22" s="175"/>
      <c r="B22" s="420"/>
      <c r="C22" s="420"/>
      <c r="D22" s="438">
        <v>1</v>
      </c>
      <c r="E22" s="176"/>
      <c r="F22" s="12"/>
      <c r="G22" s="177"/>
      <c r="H22" s="178" t="s">
        <v>1837</v>
      </c>
      <c r="I22" s="179"/>
      <c r="J22" s="180"/>
      <c r="K22" s="180"/>
      <c r="L22" s="180"/>
      <c r="M22" s="652"/>
    </row>
    <row r="23" spans="1:13" ht="15.75" customHeight="1">
      <c r="A23" s="175"/>
      <c r="B23" s="420"/>
      <c r="C23" s="420"/>
      <c r="D23" s="438"/>
      <c r="E23" s="176">
        <v>1</v>
      </c>
      <c r="F23" s="12"/>
      <c r="G23" s="177"/>
      <c r="H23" s="178"/>
      <c r="I23" s="179" t="s">
        <v>752</v>
      </c>
      <c r="J23" s="181">
        <v>165414</v>
      </c>
      <c r="K23" s="181">
        <v>172745</v>
      </c>
      <c r="L23" s="181">
        <v>172109</v>
      </c>
      <c r="M23" s="652">
        <f>L23/K23*100</f>
        <v>99.63182725983386</v>
      </c>
    </row>
    <row r="24" spans="1:13" ht="15.75" customHeight="1">
      <c r="A24" s="175"/>
      <c r="B24" s="420"/>
      <c r="C24" s="420"/>
      <c r="D24" s="438"/>
      <c r="E24" s="176">
        <v>2</v>
      </c>
      <c r="F24" s="12"/>
      <c r="G24" s="177"/>
      <c r="H24" s="178"/>
      <c r="I24" s="179" t="s">
        <v>1838</v>
      </c>
      <c r="J24" s="181">
        <v>53211</v>
      </c>
      <c r="K24" s="181">
        <v>54135</v>
      </c>
      <c r="L24" s="181">
        <v>54079</v>
      </c>
      <c r="M24" s="652">
        <f aca="true" t="shared" si="0" ref="M24:M86">L24/K24*100</f>
        <v>99.89655490902373</v>
      </c>
    </row>
    <row r="25" spans="1:13" ht="15.75" customHeight="1">
      <c r="A25" s="175"/>
      <c r="B25" s="420"/>
      <c r="C25" s="420"/>
      <c r="D25" s="438"/>
      <c r="E25" s="176">
        <v>3</v>
      </c>
      <c r="F25" s="12"/>
      <c r="G25" s="177"/>
      <c r="H25" s="178"/>
      <c r="I25" s="179" t="s">
        <v>753</v>
      </c>
      <c r="J25" s="181">
        <v>32843</v>
      </c>
      <c r="K25" s="181">
        <v>39382</v>
      </c>
      <c r="L25" s="181">
        <v>38154</v>
      </c>
      <c r="M25" s="652">
        <f t="shared" si="0"/>
        <v>96.8818241836372</v>
      </c>
    </row>
    <row r="26" spans="1:13" ht="15.75" customHeight="1">
      <c r="A26" s="175"/>
      <c r="B26" s="420"/>
      <c r="C26" s="420"/>
      <c r="D26" s="438"/>
      <c r="E26" s="176">
        <v>4</v>
      </c>
      <c r="F26" s="12"/>
      <c r="G26" s="177"/>
      <c r="H26" s="178"/>
      <c r="I26" s="179" t="s">
        <v>1839</v>
      </c>
      <c r="J26" s="181"/>
      <c r="K26" s="181">
        <v>369</v>
      </c>
      <c r="L26" s="181">
        <v>351</v>
      </c>
      <c r="M26" s="652">
        <f t="shared" si="0"/>
        <v>95.1219512195122</v>
      </c>
    </row>
    <row r="27" spans="1:13" ht="15.75" customHeight="1">
      <c r="A27" s="175"/>
      <c r="B27" s="420"/>
      <c r="C27" s="420"/>
      <c r="D27" s="438">
        <v>2</v>
      </c>
      <c r="E27" s="176"/>
      <c r="F27" s="12"/>
      <c r="G27" s="177"/>
      <c r="H27" s="178" t="s">
        <v>1840</v>
      </c>
      <c r="I27" s="179"/>
      <c r="J27" s="181"/>
      <c r="K27" s="181"/>
      <c r="L27" s="181"/>
      <c r="M27" s="652"/>
    </row>
    <row r="28" spans="1:13" ht="15.75" customHeight="1">
      <c r="A28" s="175"/>
      <c r="B28" s="420"/>
      <c r="C28" s="420"/>
      <c r="D28" s="438"/>
      <c r="E28" s="176">
        <v>1</v>
      </c>
      <c r="F28" s="12"/>
      <c r="G28" s="177"/>
      <c r="H28" s="178"/>
      <c r="I28" s="179" t="s">
        <v>1841</v>
      </c>
      <c r="J28" s="181"/>
      <c r="K28" s="181">
        <v>213</v>
      </c>
      <c r="L28" s="181">
        <v>213</v>
      </c>
      <c r="M28" s="652">
        <f t="shared" si="0"/>
        <v>100</v>
      </c>
    </row>
    <row r="29" spans="1:13" ht="14.25" customHeight="1">
      <c r="A29" s="175"/>
      <c r="B29" s="420"/>
      <c r="C29" s="420"/>
      <c r="D29" s="438"/>
      <c r="E29" s="176">
        <v>2</v>
      </c>
      <c r="F29" s="12"/>
      <c r="G29" s="177"/>
      <c r="H29" s="178"/>
      <c r="I29" s="179" t="s">
        <v>1843</v>
      </c>
      <c r="J29" s="181"/>
      <c r="K29" s="181">
        <v>2500</v>
      </c>
      <c r="L29" s="181">
        <v>2500</v>
      </c>
      <c r="M29" s="652">
        <f t="shared" si="0"/>
        <v>100</v>
      </c>
    </row>
    <row r="30" spans="1:13" ht="4.5" customHeight="1" hidden="1">
      <c r="A30" s="175"/>
      <c r="B30" s="420"/>
      <c r="C30" s="420"/>
      <c r="D30" s="438"/>
      <c r="E30" s="176"/>
      <c r="F30" s="12"/>
      <c r="G30" s="177"/>
      <c r="H30" s="178"/>
      <c r="I30" s="179"/>
      <c r="J30" s="186"/>
      <c r="K30" s="186"/>
      <c r="L30" s="186"/>
      <c r="M30" s="652" t="e">
        <f t="shared" si="0"/>
        <v>#DIV/0!</v>
      </c>
    </row>
    <row r="31" spans="1:13" ht="15.75" customHeight="1">
      <c r="A31" s="175"/>
      <c r="B31" s="420"/>
      <c r="C31" s="420"/>
      <c r="D31" s="438"/>
      <c r="E31" s="176"/>
      <c r="F31" s="182" t="s">
        <v>1842</v>
      </c>
      <c r="G31" s="183"/>
      <c r="H31" s="184"/>
      <c r="I31" s="182"/>
      <c r="J31" s="185">
        <f>SUM(J23:J30)</f>
        <v>251468</v>
      </c>
      <c r="K31" s="185">
        <f>SUM(K23:K30)</f>
        <v>269344</v>
      </c>
      <c r="L31" s="185">
        <f>SUM(L23:L30)</f>
        <v>267406</v>
      </c>
      <c r="M31" s="756">
        <f t="shared" si="0"/>
        <v>99.28047404063204</v>
      </c>
    </row>
    <row r="32" spans="1:13" ht="6" customHeight="1">
      <c r="A32" s="187"/>
      <c r="B32" s="421"/>
      <c r="C32" s="421"/>
      <c r="D32" s="439"/>
      <c r="E32" s="188"/>
      <c r="F32" s="12"/>
      <c r="G32" s="177"/>
      <c r="H32" s="178"/>
      <c r="I32" s="189"/>
      <c r="J32" s="190"/>
      <c r="K32" s="190"/>
      <c r="L32" s="190"/>
      <c r="M32" s="652"/>
    </row>
    <row r="33" spans="1:13" ht="16.5" customHeight="1">
      <c r="A33" s="175">
        <v>3</v>
      </c>
      <c r="B33" s="420"/>
      <c r="C33" s="420"/>
      <c r="D33" s="438"/>
      <c r="E33" s="176"/>
      <c r="F33" s="22" t="s">
        <v>1974</v>
      </c>
      <c r="G33" s="23"/>
      <c r="H33" s="178"/>
      <c r="I33" s="179"/>
      <c r="J33" s="180"/>
      <c r="K33" s="180"/>
      <c r="L33" s="180"/>
      <c r="M33" s="652"/>
    </row>
    <row r="34" spans="1:13" ht="18" customHeight="1">
      <c r="A34" s="175"/>
      <c r="B34" s="420">
        <v>1</v>
      </c>
      <c r="C34" s="420">
        <v>1</v>
      </c>
      <c r="D34" s="439"/>
      <c r="E34" s="188"/>
      <c r="F34" s="380"/>
      <c r="G34" s="381" t="s">
        <v>1974</v>
      </c>
      <c r="H34" s="452"/>
      <c r="I34" s="453"/>
      <c r="J34" s="180"/>
      <c r="K34" s="180"/>
      <c r="L34" s="180"/>
      <c r="M34" s="652"/>
    </row>
    <row r="35" spans="1:13" ht="15.75" customHeight="1">
      <c r="A35" s="175"/>
      <c r="B35" s="420"/>
      <c r="C35" s="420"/>
      <c r="D35" s="438">
        <v>1</v>
      </c>
      <c r="E35" s="176"/>
      <c r="F35" s="12"/>
      <c r="G35" s="177"/>
      <c r="H35" s="178" t="s">
        <v>1837</v>
      </c>
      <c r="I35" s="179"/>
      <c r="J35" s="180"/>
      <c r="K35" s="180"/>
      <c r="L35" s="180"/>
      <c r="M35" s="652"/>
    </row>
    <row r="36" spans="1:13" ht="15.75" customHeight="1">
      <c r="A36" s="175"/>
      <c r="B36" s="420"/>
      <c r="C36" s="420"/>
      <c r="D36" s="438"/>
      <c r="E36" s="176">
        <v>1</v>
      </c>
      <c r="F36" s="12"/>
      <c r="G36" s="177"/>
      <c r="H36" s="178"/>
      <c r="I36" s="179" t="s">
        <v>752</v>
      </c>
      <c r="J36" s="181">
        <v>176477</v>
      </c>
      <c r="K36" s="181">
        <v>185155</v>
      </c>
      <c r="L36" s="181">
        <v>181289</v>
      </c>
      <c r="M36" s="652">
        <f t="shared" si="0"/>
        <v>97.91201965920445</v>
      </c>
    </row>
    <row r="37" spans="1:13" ht="15.75" customHeight="1">
      <c r="A37" s="175"/>
      <c r="B37" s="420"/>
      <c r="C37" s="420"/>
      <c r="D37" s="438"/>
      <c r="E37" s="176">
        <v>2</v>
      </c>
      <c r="F37" s="12"/>
      <c r="G37" s="177"/>
      <c r="H37" s="178"/>
      <c r="I37" s="179" t="s">
        <v>1838</v>
      </c>
      <c r="J37" s="181">
        <v>56969</v>
      </c>
      <c r="K37" s="181">
        <v>59387</v>
      </c>
      <c r="L37" s="181">
        <v>57328</v>
      </c>
      <c r="M37" s="652">
        <f t="shared" si="0"/>
        <v>96.53291124320137</v>
      </c>
    </row>
    <row r="38" spans="1:13" ht="15.75" customHeight="1">
      <c r="A38" s="175"/>
      <c r="B38" s="420"/>
      <c r="C38" s="420"/>
      <c r="D38" s="438"/>
      <c r="E38" s="176">
        <v>3</v>
      </c>
      <c r="F38" s="12"/>
      <c r="G38" s="177"/>
      <c r="H38" s="178"/>
      <c r="I38" s="179" t="s">
        <v>753</v>
      </c>
      <c r="J38" s="181">
        <v>37649</v>
      </c>
      <c r="K38" s="181">
        <v>61392</v>
      </c>
      <c r="L38" s="181">
        <v>59054</v>
      </c>
      <c r="M38" s="652">
        <f t="shared" si="0"/>
        <v>96.19168621318738</v>
      </c>
    </row>
    <row r="39" spans="1:13" ht="21" customHeight="1">
      <c r="A39" s="175"/>
      <c r="B39" s="420"/>
      <c r="C39" s="420"/>
      <c r="D39" s="438"/>
      <c r="E39" s="176">
        <v>4</v>
      </c>
      <c r="F39" s="189"/>
      <c r="G39" s="177"/>
      <c r="H39" s="178"/>
      <c r="I39" s="179" t="s">
        <v>975</v>
      </c>
      <c r="J39" s="181"/>
      <c r="K39" s="181">
        <v>3137</v>
      </c>
      <c r="L39" s="181">
        <v>3117</v>
      </c>
      <c r="M39" s="652">
        <f t="shared" si="0"/>
        <v>99.36244819891617</v>
      </c>
    </row>
    <row r="40" spans="1:13" ht="13.5" customHeight="1" hidden="1">
      <c r="A40" s="175"/>
      <c r="B40" s="420"/>
      <c r="C40" s="420"/>
      <c r="D40" s="439"/>
      <c r="E40" s="188"/>
      <c r="F40" s="288"/>
      <c r="G40" s="216"/>
      <c r="H40" s="217"/>
      <c r="I40" s="288"/>
      <c r="J40" s="181"/>
      <c r="K40" s="181"/>
      <c r="L40" s="181"/>
      <c r="M40" s="652" t="e">
        <f t="shared" si="0"/>
        <v>#DIV/0!</v>
      </c>
    </row>
    <row r="41" spans="1:13" ht="13.5" customHeight="1">
      <c r="A41" s="175"/>
      <c r="B41" s="420">
        <v>1</v>
      </c>
      <c r="C41" s="420"/>
      <c r="D41" s="439">
        <v>2</v>
      </c>
      <c r="E41" s="188"/>
      <c r="F41" s="288"/>
      <c r="G41" s="216"/>
      <c r="H41" s="178" t="s">
        <v>1840</v>
      </c>
      <c r="I41" s="189"/>
      <c r="J41" s="181"/>
      <c r="K41" s="181"/>
      <c r="L41" s="181"/>
      <c r="M41" s="652"/>
    </row>
    <row r="42" spans="1:13" ht="13.5" customHeight="1">
      <c r="A42" s="175"/>
      <c r="B42" s="420"/>
      <c r="C42" s="420"/>
      <c r="D42" s="439"/>
      <c r="E42" s="188">
        <v>1</v>
      </c>
      <c r="F42" s="288"/>
      <c r="G42" s="216"/>
      <c r="H42" s="178"/>
      <c r="I42" s="179" t="s">
        <v>1841</v>
      </c>
      <c r="J42" s="181"/>
      <c r="K42" s="181">
        <v>13351</v>
      </c>
      <c r="L42" s="181">
        <v>8669</v>
      </c>
      <c r="M42" s="652">
        <f t="shared" si="0"/>
        <v>64.93146580780466</v>
      </c>
    </row>
    <row r="43" spans="1:13" ht="6" customHeight="1">
      <c r="A43" s="175"/>
      <c r="B43" s="420"/>
      <c r="C43" s="420"/>
      <c r="D43" s="439"/>
      <c r="E43" s="188"/>
      <c r="F43" s="288"/>
      <c r="G43" s="216"/>
      <c r="H43" s="217"/>
      <c r="I43" s="288"/>
      <c r="J43" s="181"/>
      <c r="K43" s="181"/>
      <c r="L43" s="181"/>
      <c r="M43" s="652"/>
    </row>
    <row r="44" spans="1:13" ht="13.5" customHeight="1">
      <c r="A44" s="175"/>
      <c r="B44" s="420"/>
      <c r="C44" s="420"/>
      <c r="D44" s="439"/>
      <c r="E44" s="188"/>
      <c r="F44" s="937" t="s">
        <v>1853</v>
      </c>
      <c r="G44" s="938"/>
      <c r="H44" s="938"/>
      <c r="I44" s="938"/>
      <c r="J44" s="454">
        <f>SUM(J33:J43)</f>
        <v>271095</v>
      </c>
      <c r="K44" s="454">
        <f>SUM(K33:K43)</f>
        <v>322422</v>
      </c>
      <c r="L44" s="454">
        <f>SUM(L33:L43)</f>
        <v>309457</v>
      </c>
      <c r="M44" s="757">
        <f t="shared" si="0"/>
        <v>95.97887240945097</v>
      </c>
    </row>
    <row r="45" spans="1:13" ht="9.75" customHeight="1">
      <c r="A45" s="175"/>
      <c r="B45" s="420"/>
      <c r="C45" s="420"/>
      <c r="D45" s="439"/>
      <c r="E45" s="188"/>
      <c r="F45" s="288"/>
      <c r="G45" s="216"/>
      <c r="H45" s="217"/>
      <c r="I45" s="288"/>
      <c r="J45" s="180"/>
      <c r="K45" s="180"/>
      <c r="L45" s="180"/>
      <c r="M45" s="652"/>
    </row>
    <row r="46" spans="1:13" ht="15" customHeight="1">
      <c r="A46" s="175"/>
      <c r="B46" s="420">
        <v>2</v>
      </c>
      <c r="C46" s="420">
        <v>2</v>
      </c>
      <c r="D46" s="439"/>
      <c r="E46" s="188"/>
      <c r="F46" s="453"/>
      <c r="G46" s="455" t="s">
        <v>2023</v>
      </c>
      <c r="H46" s="452"/>
      <c r="I46" s="453"/>
      <c r="J46" s="180"/>
      <c r="K46" s="180"/>
      <c r="L46" s="180"/>
      <c r="M46" s="652"/>
    </row>
    <row r="47" spans="1:13" ht="15" customHeight="1">
      <c r="A47" s="175"/>
      <c r="B47" s="420"/>
      <c r="C47" s="420"/>
      <c r="D47" s="438">
        <v>1</v>
      </c>
      <c r="E47" s="176"/>
      <c r="F47" s="12"/>
      <c r="G47" s="177"/>
      <c r="H47" s="178" t="s">
        <v>1837</v>
      </c>
      <c r="I47" s="179"/>
      <c r="J47" s="180"/>
      <c r="K47" s="180"/>
      <c r="L47" s="180"/>
      <c r="M47" s="652"/>
    </row>
    <row r="48" spans="1:13" ht="15" customHeight="1">
      <c r="A48" s="175"/>
      <c r="B48" s="420"/>
      <c r="C48" s="420"/>
      <c r="D48" s="438"/>
      <c r="E48" s="176">
        <v>1</v>
      </c>
      <c r="F48" s="12"/>
      <c r="G48" s="177"/>
      <c r="H48" s="178"/>
      <c r="I48" s="179" t="s">
        <v>752</v>
      </c>
      <c r="J48" s="181">
        <v>6565</v>
      </c>
      <c r="K48" s="181">
        <v>6208</v>
      </c>
      <c r="L48" s="181">
        <v>6208</v>
      </c>
      <c r="M48" s="652">
        <f t="shared" si="0"/>
        <v>100</v>
      </c>
    </row>
    <row r="49" spans="1:13" ht="15" customHeight="1">
      <c r="A49" s="175"/>
      <c r="B49" s="420"/>
      <c r="C49" s="420"/>
      <c r="D49" s="438"/>
      <c r="E49" s="176">
        <v>2</v>
      </c>
      <c r="F49" s="12"/>
      <c r="G49" s="177"/>
      <c r="H49" s="178"/>
      <c r="I49" s="179" t="s">
        <v>1838</v>
      </c>
      <c r="J49" s="181">
        <v>1988</v>
      </c>
      <c r="K49" s="181">
        <v>1699</v>
      </c>
      <c r="L49" s="181">
        <v>1690</v>
      </c>
      <c r="M49" s="652">
        <f t="shared" si="0"/>
        <v>99.47027663331372</v>
      </c>
    </row>
    <row r="50" spans="1:13" ht="12" customHeight="1">
      <c r="A50" s="175"/>
      <c r="B50" s="420"/>
      <c r="C50" s="420"/>
      <c r="D50" s="438"/>
      <c r="E50" s="176">
        <v>3</v>
      </c>
      <c r="F50" s="12"/>
      <c r="G50" s="177"/>
      <c r="H50" s="178"/>
      <c r="I50" s="179" t="s">
        <v>753</v>
      </c>
      <c r="J50" s="181">
        <v>22679</v>
      </c>
      <c r="K50" s="181">
        <v>21963</v>
      </c>
      <c r="L50" s="181">
        <v>21713</v>
      </c>
      <c r="M50" s="652">
        <f t="shared" si="0"/>
        <v>98.8617219869781</v>
      </c>
    </row>
    <row r="51" spans="1:13" ht="6.75" customHeight="1">
      <c r="A51" s="175"/>
      <c r="B51" s="420"/>
      <c r="C51" s="420"/>
      <c r="D51" s="438"/>
      <c r="E51" s="176"/>
      <c r="F51" s="12"/>
      <c r="G51" s="177"/>
      <c r="H51" s="178"/>
      <c r="I51" s="179"/>
      <c r="J51" s="181"/>
      <c r="K51" s="181"/>
      <c r="L51" s="181"/>
      <c r="M51" s="652"/>
    </row>
    <row r="52" spans="1:13" ht="18" customHeight="1">
      <c r="A52" s="175"/>
      <c r="B52" s="420"/>
      <c r="C52" s="420"/>
      <c r="D52" s="438"/>
      <c r="E52" s="176"/>
      <c r="F52" s="937" t="s">
        <v>1853</v>
      </c>
      <c r="G52" s="938"/>
      <c r="H52" s="938"/>
      <c r="I52" s="939"/>
      <c r="J52" s="454">
        <f>SUM(J45:J51)</f>
        <v>31232</v>
      </c>
      <c r="K52" s="454">
        <f>SUM(K45:K51)</f>
        <v>29870</v>
      </c>
      <c r="L52" s="454">
        <f>SUM(L45:L51)</f>
        <v>29611</v>
      </c>
      <c r="M52" s="757">
        <f t="shared" si="0"/>
        <v>99.13290927351858</v>
      </c>
    </row>
    <row r="53" spans="1:13" ht="5.25" customHeight="1">
      <c r="A53" s="175"/>
      <c r="B53" s="420"/>
      <c r="C53" s="420"/>
      <c r="D53" s="438"/>
      <c r="E53" s="176"/>
      <c r="F53" s="216"/>
      <c r="G53" s="216"/>
      <c r="H53" s="217"/>
      <c r="I53" s="216"/>
      <c r="J53" s="181"/>
      <c r="K53" s="181"/>
      <c r="L53" s="181"/>
      <c r="M53" s="652"/>
    </row>
    <row r="54" spans="1:13" ht="15.75" customHeight="1">
      <c r="A54" s="175"/>
      <c r="B54" s="420">
        <v>3</v>
      </c>
      <c r="C54" s="420">
        <v>1</v>
      </c>
      <c r="D54" s="438"/>
      <c r="E54" s="176"/>
      <c r="F54" s="435"/>
      <c r="G54" s="455" t="s">
        <v>2021</v>
      </c>
      <c r="H54" s="456"/>
      <c r="I54" s="456"/>
      <c r="J54" s="180"/>
      <c r="K54" s="180"/>
      <c r="L54" s="180"/>
      <c r="M54" s="652"/>
    </row>
    <row r="55" spans="1:13" ht="14.25" customHeight="1">
      <c r="A55" s="175"/>
      <c r="B55" s="420"/>
      <c r="C55" s="420"/>
      <c r="D55" s="438">
        <v>1</v>
      </c>
      <c r="E55" s="176"/>
      <c r="F55" s="12"/>
      <c r="G55" s="177"/>
      <c r="H55" s="178" t="s">
        <v>1837</v>
      </c>
      <c r="I55" s="179"/>
      <c r="J55" s="180"/>
      <c r="K55" s="180"/>
      <c r="L55" s="180"/>
      <c r="M55" s="652"/>
    </row>
    <row r="56" spans="1:13" ht="12.75" customHeight="1">
      <c r="A56" s="175"/>
      <c r="B56" s="420"/>
      <c r="C56" s="420"/>
      <c r="D56" s="438"/>
      <c r="E56" s="176">
        <v>1</v>
      </c>
      <c r="F56" s="12"/>
      <c r="G56" s="177"/>
      <c r="H56" s="178"/>
      <c r="I56" s="179" t="s">
        <v>752</v>
      </c>
      <c r="J56" s="181">
        <v>75342</v>
      </c>
      <c r="K56" s="181">
        <v>77227</v>
      </c>
      <c r="L56" s="181">
        <v>76107</v>
      </c>
      <c r="M56" s="652">
        <f t="shared" si="0"/>
        <v>98.549730016704</v>
      </c>
    </row>
    <row r="57" spans="1:13" ht="12.75" customHeight="1">
      <c r="A57" s="175"/>
      <c r="B57" s="420"/>
      <c r="C57" s="420"/>
      <c r="D57" s="438"/>
      <c r="E57" s="176">
        <v>2</v>
      </c>
      <c r="F57" s="12"/>
      <c r="G57" s="177"/>
      <c r="H57" s="178"/>
      <c r="I57" s="179" t="s">
        <v>1838</v>
      </c>
      <c r="J57" s="181">
        <v>24339</v>
      </c>
      <c r="K57" s="181">
        <v>24798</v>
      </c>
      <c r="L57" s="181">
        <v>24797</v>
      </c>
      <c r="M57" s="652">
        <f t="shared" si="0"/>
        <v>99.99596741672715</v>
      </c>
    </row>
    <row r="58" spans="1:13" ht="12.75" customHeight="1">
      <c r="A58" s="175"/>
      <c r="B58" s="420"/>
      <c r="C58" s="420"/>
      <c r="D58" s="438"/>
      <c r="E58" s="176">
        <v>3</v>
      </c>
      <c r="F58" s="12"/>
      <c r="G58" s="177"/>
      <c r="H58" s="178"/>
      <c r="I58" s="179" t="s">
        <v>753</v>
      </c>
      <c r="J58" s="181">
        <v>11102</v>
      </c>
      <c r="K58" s="181">
        <v>18394</v>
      </c>
      <c r="L58" s="181">
        <v>16304</v>
      </c>
      <c r="M58" s="652">
        <f t="shared" si="0"/>
        <v>88.63759921713601</v>
      </c>
    </row>
    <row r="59" spans="1:13" ht="12.75" customHeight="1">
      <c r="A59" s="175"/>
      <c r="B59" s="420"/>
      <c r="C59" s="420"/>
      <c r="D59" s="438">
        <v>2</v>
      </c>
      <c r="E59" s="176"/>
      <c r="F59" s="189"/>
      <c r="G59" s="177"/>
      <c r="H59" s="178" t="s">
        <v>1840</v>
      </c>
      <c r="I59" s="179"/>
      <c r="J59" s="181"/>
      <c r="K59" s="181"/>
      <c r="L59" s="181"/>
      <c r="M59" s="652"/>
    </row>
    <row r="60" spans="1:13" ht="18" customHeight="1">
      <c r="A60" s="175"/>
      <c r="B60" s="420"/>
      <c r="C60" s="420"/>
      <c r="D60" s="438"/>
      <c r="E60" s="176">
        <v>1</v>
      </c>
      <c r="F60" s="216"/>
      <c r="G60" s="216"/>
      <c r="H60" s="217"/>
      <c r="I60" s="179" t="s">
        <v>1841</v>
      </c>
      <c r="J60" s="181"/>
      <c r="K60" s="181">
        <v>792</v>
      </c>
      <c r="L60" s="181">
        <v>768</v>
      </c>
      <c r="M60" s="652">
        <f t="shared" si="0"/>
        <v>96.96969696969697</v>
      </c>
    </row>
    <row r="61" spans="1:13" ht="14.25" customHeight="1">
      <c r="A61" s="175"/>
      <c r="B61" s="420"/>
      <c r="C61" s="420"/>
      <c r="D61" s="438"/>
      <c r="E61" s="176"/>
      <c r="F61" s="937" t="s">
        <v>1853</v>
      </c>
      <c r="G61" s="938"/>
      <c r="H61" s="938"/>
      <c r="I61" s="939"/>
      <c r="J61" s="454">
        <f>SUM(J55:J60)</f>
        <v>110783</v>
      </c>
      <c r="K61" s="454">
        <f>SUM(K55:K60)</f>
        <v>121211</v>
      </c>
      <c r="L61" s="454">
        <f>SUM(L55:L60)</f>
        <v>117976</v>
      </c>
      <c r="M61" s="757">
        <f t="shared" si="0"/>
        <v>97.33110031267789</v>
      </c>
    </row>
    <row r="62" spans="1:13" ht="6.75" customHeight="1">
      <c r="A62" s="175"/>
      <c r="B62" s="420"/>
      <c r="C62" s="420"/>
      <c r="D62" s="438"/>
      <c r="E62" s="176"/>
      <c r="F62" s="216"/>
      <c r="G62" s="216"/>
      <c r="H62" s="217"/>
      <c r="I62" s="216"/>
      <c r="J62" s="181"/>
      <c r="K62" s="181"/>
      <c r="L62" s="181"/>
      <c r="M62" s="652"/>
    </row>
    <row r="63" spans="1:13" ht="14.25" customHeight="1">
      <c r="A63" s="175">
        <v>3</v>
      </c>
      <c r="B63" s="420"/>
      <c r="C63" s="420"/>
      <c r="D63" s="438"/>
      <c r="E63" s="176"/>
      <c r="F63" s="887" t="s">
        <v>1974</v>
      </c>
      <c r="G63" s="888"/>
      <c r="H63" s="888"/>
      <c r="I63" s="889"/>
      <c r="J63" s="181"/>
      <c r="K63" s="181"/>
      <c r="L63" s="181"/>
      <c r="M63" s="652"/>
    </row>
    <row r="64" spans="1:13" ht="9.75" customHeight="1">
      <c r="A64" s="175"/>
      <c r="B64" s="420"/>
      <c r="C64" s="420"/>
      <c r="D64" s="438"/>
      <c r="E64" s="176"/>
      <c r="F64" s="887" t="s">
        <v>1971</v>
      </c>
      <c r="G64" s="888"/>
      <c r="H64" s="888"/>
      <c r="I64" s="889"/>
      <c r="J64" s="181"/>
      <c r="K64" s="181"/>
      <c r="L64" s="181"/>
      <c r="M64" s="652"/>
    </row>
    <row r="65" spans="1:13" ht="15" customHeight="1">
      <c r="A65" s="175"/>
      <c r="B65" s="420"/>
      <c r="C65" s="420"/>
      <c r="D65" s="438">
        <v>1</v>
      </c>
      <c r="E65" s="176"/>
      <c r="F65" s="216"/>
      <c r="G65" s="216"/>
      <c r="H65" s="178" t="s">
        <v>1837</v>
      </c>
      <c r="I65" s="179"/>
      <c r="J65" s="181"/>
      <c r="K65" s="181"/>
      <c r="L65" s="181"/>
      <c r="M65" s="652"/>
    </row>
    <row r="66" spans="1:13" ht="12.75" customHeight="1">
      <c r="A66" s="175"/>
      <c r="B66" s="420"/>
      <c r="C66" s="420"/>
      <c r="D66" s="438"/>
      <c r="E66" s="176">
        <v>1</v>
      </c>
      <c r="F66" s="216"/>
      <c r="G66" s="216"/>
      <c r="H66" s="178"/>
      <c r="I66" s="179" t="s">
        <v>752</v>
      </c>
      <c r="J66" s="181">
        <f>J56+J48+J36</f>
        <v>258384</v>
      </c>
      <c r="K66" s="181">
        <v>268590</v>
      </c>
      <c r="L66" s="181">
        <v>263604</v>
      </c>
      <c r="M66" s="652">
        <f t="shared" si="0"/>
        <v>98.1436390036859</v>
      </c>
    </row>
    <row r="67" spans="1:13" ht="12.75" customHeight="1">
      <c r="A67" s="175"/>
      <c r="B67" s="420"/>
      <c r="C67" s="420"/>
      <c r="D67" s="438"/>
      <c r="E67" s="176">
        <v>2</v>
      </c>
      <c r="F67" s="216"/>
      <c r="G67" s="216"/>
      <c r="H67" s="178"/>
      <c r="I67" s="179" t="s">
        <v>1838</v>
      </c>
      <c r="J67" s="181">
        <f>J57+J49+J37</f>
        <v>83296</v>
      </c>
      <c r="K67" s="181">
        <v>85884</v>
      </c>
      <c r="L67" s="181">
        <v>83815</v>
      </c>
      <c r="M67" s="652">
        <f t="shared" si="0"/>
        <v>97.59093661217456</v>
      </c>
    </row>
    <row r="68" spans="1:13" ht="12.75" customHeight="1">
      <c r="A68" s="175"/>
      <c r="B68" s="420"/>
      <c r="C68" s="420"/>
      <c r="D68" s="438"/>
      <c r="E68" s="176">
        <v>3</v>
      </c>
      <c r="F68" s="216"/>
      <c r="G68" s="216"/>
      <c r="H68" s="178"/>
      <c r="I68" s="179" t="s">
        <v>753</v>
      </c>
      <c r="J68" s="181">
        <f>J58+J50+J38</f>
        <v>71430</v>
      </c>
      <c r="K68" s="181">
        <v>101749</v>
      </c>
      <c r="L68" s="181">
        <v>97071</v>
      </c>
      <c r="M68" s="652">
        <f t="shared" si="0"/>
        <v>95.40241181731515</v>
      </c>
    </row>
    <row r="69" spans="1:13" ht="12.75" customHeight="1">
      <c r="A69" s="175"/>
      <c r="B69" s="420"/>
      <c r="C69" s="420"/>
      <c r="D69" s="438"/>
      <c r="E69" s="176">
        <v>4</v>
      </c>
      <c r="F69" s="216"/>
      <c r="G69" s="216"/>
      <c r="H69" s="178"/>
      <c r="I69" s="179" t="s">
        <v>975</v>
      </c>
      <c r="J69" s="181"/>
      <c r="K69" s="181">
        <v>3137</v>
      </c>
      <c r="L69" s="181">
        <v>3117</v>
      </c>
      <c r="M69" s="652">
        <f t="shared" si="0"/>
        <v>99.36244819891617</v>
      </c>
    </row>
    <row r="70" spans="1:13" ht="15" customHeight="1">
      <c r="A70" s="175"/>
      <c r="B70" s="420"/>
      <c r="C70" s="420"/>
      <c r="D70" s="438">
        <v>2</v>
      </c>
      <c r="E70" s="176"/>
      <c r="F70" s="12"/>
      <c r="G70" s="177"/>
      <c r="H70" s="178" t="s">
        <v>1840</v>
      </c>
      <c r="I70" s="189"/>
      <c r="J70" s="180"/>
      <c r="K70" s="181"/>
      <c r="L70" s="181"/>
      <c r="M70" s="652"/>
    </row>
    <row r="71" spans="1:13" ht="11.25" customHeight="1">
      <c r="A71" s="175"/>
      <c r="B71" s="420"/>
      <c r="C71" s="420"/>
      <c r="D71" s="438"/>
      <c r="E71" s="176">
        <v>1</v>
      </c>
      <c r="F71" s="189"/>
      <c r="G71" s="177"/>
      <c r="H71" s="178"/>
      <c r="I71" s="179" t="s">
        <v>1841</v>
      </c>
      <c r="J71" s="180"/>
      <c r="K71" s="181">
        <v>14143</v>
      </c>
      <c r="L71" s="181">
        <v>9437</v>
      </c>
      <c r="M71" s="652">
        <f t="shared" si="0"/>
        <v>66.72558863041787</v>
      </c>
    </row>
    <row r="72" spans="1:13" ht="4.5" customHeight="1">
      <c r="A72" s="175"/>
      <c r="B72" s="420"/>
      <c r="C72" s="420"/>
      <c r="D72" s="438"/>
      <c r="E72" s="176"/>
      <c r="F72" s="189"/>
      <c r="G72" s="177"/>
      <c r="H72" s="217"/>
      <c r="I72" s="288"/>
      <c r="J72" s="180"/>
      <c r="K72" s="180"/>
      <c r="L72" s="180"/>
      <c r="M72" s="652"/>
    </row>
    <row r="73" spans="1:13" ht="5.25" customHeight="1" hidden="1">
      <c r="A73" s="175"/>
      <c r="B73" s="420"/>
      <c r="C73" s="420"/>
      <c r="D73" s="438"/>
      <c r="E73" s="176"/>
      <c r="F73" s="189"/>
      <c r="G73" s="177"/>
      <c r="H73" s="178"/>
      <c r="I73" s="179"/>
      <c r="J73" s="180"/>
      <c r="K73" s="180"/>
      <c r="L73" s="180"/>
      <c r="M73" s="652" t="e">
        <f t="shared" si="0"/>
        <v>#DIV/0!</v>
      </c>
    </row>
    <row r="74" spans="1:13" ht="15" customHeight="1">
      <c r="A74" s="175"/>
      <c r="B74" s="420"/>
      <c r="C74" s="420"/>
      <c r="D74" s="438"/>
      <c r="E74" s="176"/>
      <c r="F74" s="182" t="s">
        <v>1842</v>
      </c>
      <c r="G74" s="183"/>
      <c r="H74" s="184"/>
      <c r="I74" s="182"/>
      <c r="J74" s="185">
        <f>SUM(J63:J73)</f>
        <v>413110</v>
      </c>
      <c r="K74" s="185">
        <f>SUM(K63:K73)</f>
        <v>473503</v>
      </c>
      <c r="L74" s="185">
        <f>SUM(L63:L73)</f>
        <v>457044</v>
      </c>
      <c r="M74" s="756">
        <f t="shared" si="0"/>
        <v>96.52399245622519</v>
      </c>
    </row>
    <row r="75" spans="1:13" s="332" customFormat="1" ht="4.5" customHeight="1">
      <c r="A75" s="175"/>
      <c r="B75" s="420"/>
      <c r="C75" s="420"/>
      <c r="D75" s="438"/>
      <c r="E75" s="176"/>
      <c r="F75" s="189"/>
      <c r="G75" s="177"/>
      <c r="H75" s="178"/>
      <c r="I75" s="179"/>
      <c r="J75" s="480"/>
      <c r="K75" s="480"/>
      <c r="L75" s="480"/>
      <c r="M75" s="652"/>
    </row>
    <row r="76" spans="1:13" ht="11.25" customHeight="1">
      <c r="A76" s="175">
        <v>4</v>
      </c>
      <c r="B76" s="420"/>
      <c r="C76" s="420">
        <v>1</v>
      </c>
      <c r="D76" s="438"/>
      <c r="E76" s="176"/>
      <c r="F76" s="57" t="s">
        <v>1972</v>
      </c>
      <c r="G76" s="177"/>
      <c r="H76" s="178"/>
      <c r="I76" s="179"/>
      <c r="J76" s="180"/>
      <c r="K76" s="180"/>
      <c r="L76" s="180"/>
      <c r="M76" s="652"/>
    </row>
    <row r="77" spans="1:13" ht="12.75" customHeight="1">
      <c r="A77" s="175"/>
      <c r="B77" s="420"/>
      <c r="C77" s="420"/>
      <c r="D77" s="438"/>
      <c r="E77" s="176"/>
      <c r="F77" s="22" t="s">
        <v>1973</v>
      </c>
      <c r="G77" s="177"/>
      <c r="H77" s="178"/>
      <c r="I77" s="179"/>
      <c r="J77" s="180"/>
      <c r="K77" s="180"/>
      <c r="L77" s="180"/>
      <c r="M77" s="652"/>
    </row>
    <row r="78" spans="1:13" ht="12.75" customHeight="1">
      <c r="A78" s="175"/>
      <c r="B78" s="420"/>
      <c r="C78" s="420"/>
      <c r="D78" s="438">
        <v>1</v>
      </c>
      <c r="E78" s="176"/>
      <c r="F78" s="12"/>
      <c r="G78" s="177"/>
      <c r="H78" s="178" t="s">
        <v>1837</v>
      </c>
      <c r="I78" s="179"/>
      <c r="J78" s="180"/>
      <c r="K78" s="180"/>
      <c r="L78" s="180"/>
      <c r="M78" s="652"/>
    </row>
    <row r="79" spans="1:13" ht="12.75" customHeight="1">
      <c r="A79" s="175"/>
      <c r="B79" s="420"/>
      <c r="C79" s="420"/>
      <c r="D79" s="438"/>
      <c r="E79" s="176">
        <v>1</v>
      </c>
      <c r="F79" s="12"/>
      <c r="G79" s="177"/>
      <c r="H79" s="178"/>
      <c r="I79" s="179" t="s">
        <v>752</v>
      </c>
      <c r="J79" s="181">
        <v>487964</v>
      </c>
      <c r="K79" s="181">
        <v>511694</v>
      </c>
      <c r="L79" s="181">
        <v>509340</v>
      </c>
      <c r="M79" s="652">
        <f t="shared" si="0"/>
        <v>99.53995942887741</v>
      </c>
    </row>
    <row r="80" spans="1:13" ht="12.75" customHeight="1">
      <c r="A80" s="175"/>
      <c r="B80" s="420"/>
      <c r="C80" s="420"/>
      <c r="D80" s="438"/>
      <c r="E80" s="176">
        <v>2</v>
      </c>
      <c r="F80" s="12"/>
      <c r="G80" s="177"/>
      <c r="H80" s="178"/>
      <c r="I80" s="179" t="s">
        <v>1838</v>
      </c>
      <c r="J80" s="181">
        <v>156303</v>
      </c>
      <c r="K80" s="181">
        <v>162482</v>
      </c>
      <c r="L80" s="181">
        <v>161996</v>
      </c>
      <c r="M80" s="652">
        <f t="shared" si="0"/>
        <v>99.70088994473234</v>
      </c>
    </row>
    <row r="81" spans="1:13" ht="12.75" customHeight="1">
      <c r="A81" s="175"/>
      <c r="B81" s="420"/>
      <c r="C81" s="420"/>
      <c r="D81" s="438"/>
      <c r="E81" s="176">
        <v>3</v>
      </c>
      <c r="F81" s="12"/>
      <c r="G81" s="177"/>
      <c r="H81" s="178"/>
      <c r="I81" s="179" t="s">
        <v>753</v>
      </c>
      <c r="J81" s="181">
        <v>170347</v>
      </c>
      <c r="K81" s="181">
        <v>213800</v>
      </c>
      <c r="L81" s="181">
        <v>202929</v>
      </c>
      <c r="M81" s="652">
        <f t="shared" si="0"/>
        <v>94.9153414405987</v>
      </c>
    </row>
    <row r="82" spans="1:13" ht="12.75" customHeight="1">
      <c r="A82" s="175"/>
      <c r="B82" s="420"/>
      <c r="C82" s="420"/>
      <c r="D82" s="438"/>
      <c r="E82" s="176">
        <v>4</v>
      </c>
      <c r="F82" s="12"/>
      <c r="G82" s="177"/>
      <c r="H82" s="178"/>
      <c r="I82" s="179" t="s">
        <v>1839</v>
      </c>
      <c r="J82" s="181">
        <v>550</v>
      </c>
      <c r="K82" s="181">
        <v>1813</v>
      </c>
      <c r="L82" s="181">
        <v>1813</v>
      </c>
      <c r="M82" s="652">
        <f t="shared" si="0"/>
        <v>100</v>
      </c>
    </row>
    <row r="83" spans="1:13" ht="12.75" customHeight="1">
      <c r="A83" s="175"/>
      <c r="B83" s="420"/>
      <c r="C83" s="420"/>
      <c r="D83" s="438"/>
      <c r="E83" s="176">
        <v>5</v>
      </c>
      <c r="F83" s="12"/>
      <c r="G83" s="177"/>
      <c r="H83" s="178"/>
      <c r="I83" s="179" t="s">
        <v>893</v>
      </c>
      <c r="J83" s="181">
        <v>200</v>
      </c>
      <c r="K83" s="181">
        <v>597</v>
      </c>
      <c r="L83" s="181">
        <v>596</v>
      </c>
      <c r="M83" s="652">
        <f t="shared" si="0"/>
        <v>99.83249581239531</v>
      </c>
    </row>
    <row r="84" spans="1:13" ht="12.75" customHeight="1">
      <c r="A84" s="175"/>
      <c r="B84" s="420"/>
      <c r="C84" s="420"/>
      <c r="D84" s="438">
        <v>2</v>
      </c>
      <c r="E84" s="176"/>
      <c r="F84" s="12"/>
      <c r="G84" s="177"/>
      <c r="H84" s="178" t="s">
        <v>1840</v>
      </c>
      <c r="I84" s="179"/>
      <c r="J84" s="181"/>
      <c r="K84" s="181"/>
      <c r="L84" s="181"/>
      <c r="M84" s="652"/>
    </row>
    <row r="85" spans="1:13" ht="12.75" customHeight="1">
      <c r="A85" s="175"/>
      <c r="B85" s="420"/>
      <c r="C85" s="420"/>
      <c r="D85" s="438"/>
      <c r="E85" s="176">
        <v>1</v>
      </c>
      <c r="F85" s="12"/>
      <c r="G85" s="177"/>
      <c r="H85" s="178"/>
      <c r="I85" s="179" t="s">
        <v>1841</v>
      </c>
      <c r="J85" s="181">
        <v>40800</v>
      </c>
      <c r="K85" s="181">
        <v>16213</v>
      </c>
      <c r="L85" s="181">
        <v>6209</v>
      </c>
      <c r="M85" s="652">
        <f t="shared" si="0"/>
        <v>38.296428791710355</v>
      </c>
    </row>
    <row r="86" spans="1:13" ht="9.75" customHeight="1">
      <c r="A86" s="175"/>
      <c r="B86" s="420"/>
      <c r="C86" s="420"/>
      <c r="D86" s="438"/>
      <c r="E86" s="176">
        <v>2</v>
      </c>
      <c r="F86" s="12"/>
      <c r="G86" s="177"/>
      <c r="H86" s="178"/>
      <c r="I86" s="179" t="s">
        <v>1843</v>
      </c>
      <c r="J86" s="181">
        <v>5200</v>
      </c>
      <c r="K86" s="181">
        <v>35382</v>
      </c>
      <c r="L86" s="181">
        <v>25069</v>
      </c>
      <c r="M86" s="652">
        <f t="shared" si="0"/>
        <v>70.85241083036571</v>
      </c>
    </row>
    <row r="87" spans="1:13" ht="9" customHeight="1">
      <c r="A87" s="175"/>
      <c r="B87" s="420"/>
      <c r="C87" s="420"/>
      <c r="D87" s="438"/>
      <c r="E87" s="176"/>
      <c r="F87" s="12"/>
      <c r="G87" s="177"/>
      <c r="H87" s="178"/>
      <c r="I87" s="179"/>
      <c r="J87" s="180"/>
      <c r="K87" s="180"/>
      <c r="L87" s="180"/>
      <c r="M87" s="652"/>
    </row>
    <row r="88" spans="1:13" ht="16.5" customHeight="1">
      <c r="A88" s="175"/>
      <c r="B88" s="420"/>
      <c r="C88" s="420"/>
      <c r="D88" s="438"/>
      <c r="E88" s="176"/>
      <c r="F88" s="182" t="s">
        <v>1842</v>
      </c>
      <c r="G88" s="183"/>
      <c r="H88" s="184"/>
      <c r="I88" s="182"/>
      <c r="J88" s="185">
        <f>SUM(J79:J87)</f>
        <v>861364</v>
      </c>
      <c r="K88" s="185">
        <f>SUM(K79:K87)</f>
        <v>941981</v>
      </c>
      <c r="L88" s="185">
        <f>SUM(L79:L87)</f>
        <v>907952</v>
      </c>
      <c r="M88" s="756">
        <f aca="true" t="shared" si="1" ref="M88:M151">L88/K88*100</f>
        <v>96.38750675438253</v>
      </c>
    </row>
    <row r="89" spans="1:13" ht="15" customHeight="1">
      <c r="A89" s="175"/>
      <c r="B89" s="420"/>
      <c r="C89" s="420"/>
      <c r="D89" s="438"/>
      <c r="E89" s="176"/>
      <c r="F89" s="12"/>
      <c r="G89" s="177"/>
      <c r="H89" s="178"/>
      <c r="I89" s="179"/>
      <c r="J89" s="180"/>
      <c r="K89" s="180"/>
      <c r="L89" s="180"/>
      <c r="M89" s="652"/>
    </row>
    <row r="90" spans="1:13" ht="15" customHeight="1">
      <c r="A90" s="175">
        <v>5</v>
      </c>
      <c r="B90" s="420"/>
      <c r="C90" s="420">
        <v>1</v>
      </c>
      <c r="D90" s="438"/>
      <c r="E90" s="176"/>
      <c r="F90" s="12" t="s">
        <v>2022</v>
      </c>
      <c r="G90" s="177"/>
      <c r="H90" s="178"/>
      <c r="I90" s="179"/>
      <c r="J90" s="180"/>
      <c r="K90" s="180"/>
      <c r="L90" s="180"/>
      <c r="M90" s="652"/>
    </row>
    <row r="91" spans="1:13" ht="13.5" customHeight="1">
      <c r="A91" s="175"/>
      <c r="B91" s="420"/>
      <c r="C91" s="420"/>
      <c r="D91" s="438">
        <v>1</v>
      </c>
      <c r="E91" s="176"/>
      <c r="F91" s="12"/>
      <c r="G91" s="177"/>
      <c r="H91" s="178" t="s">
        <v>1837</v>
      </c>
      <c r="I91" s="179"/>
      <c r="J91" s="180"/>
      <c r="K91" s="180"/>
      <c r="L91" s="180"/>
      <c r="M91" s="652"/>
    </row>
    <row r="92" spans="1:13" ht="13.5" customHeight="1">
      <c r="A92" s="175"/>
      <c r="B92" s="420"/>
      <c r="C92" s="420"/>
      <c r="D92" s="438"/>
      <c r="E92" s="176">
        <v>1</v>
      </c>
      <c r="F92" s="12"/>
      <c r="G92" s="177"/>
      <c r="H92" s="178"/>
      <c r="I92" s="179" t="s">
        <v>752</v>
      </c>
      <c r="J92" s="181">
        <v>259452</v>
      </c>
      <c r="K92" s="181">
        <v>270221</v>
      </c>
      <c r="L92" s="181">
        <v>267469</v>
      </c>
      <c r="M92" s="652">
        <f t="shared" si="1"/>
        <v>98.98157434100237</v>
      </c>
    </row>
    <row r="93" spans="1:13" ht="13.5" customHeight="1">
      <c r="A93" s="175"/>
      <c r="B93" s="420"/>
      <c r="C93" s="420"/>
      <c r="D93" s="438"/>
      <c r="E93" s="176">
        <v>2</v>
      </c>
      <c r="F93" s="12"/>
      <c r="G93" s="177"/>
      <c r="H93" s="178"/>
      <c r="I93" s="179" t="s">
        <v>1838</v>
      </c>
      <c r="J93" s="181">
        <v>82877</v>
      </c>
      <c r="K93" s="181">
        <v>84080</v>
      </c>
      <c r="L93" s="181">
        <v>82374</v>
      </c>
      <c r="M93" s="652">
        <f t="shared" si="1"/>
        <v>97.9709800190295</v>
      </c>
    </row>
    <row r="94" spans="1:13" ht="13.5" customHeight="1">
      <c r="A94" s="175"/>
      <c r="B94" s="420"/>
      <c r="C94" s="420"/>
      <c r="D94" s="438"/>
      <c r="E94" s="176">
        <v>3</v>
      </c>
      <c r="F94" s="12"/>
      <c r="G94" s="177"/>
      <c r="H94" s="178"/>
      <c r="I94" s="179" t="s">
        <v>753</v>
      </c>
      <c r="J94" s="181">
        <v>123841</v>
      </c>
      <c r="K94" s="181">
        <v>138101</v>
      </c>
      <c r="L94" s="181">
        <v>135887</v>
      </c>
      <c r="M94" s="652">
        <f t="shared" si="1"/>
        <v>98.39682551176313</v>
      </c>
    </row>
    <row r="95" spans="1:13" ht="13.5" customHeight="1">
      <c r="A95" s="175"/>
      <c r="B95" s="420"/>
      <c r="C95" s="420"/>
      <c r="D95" s="438"/>
      <c r="E95" s="176">
        <v>4</v>
      </c>
      <c r="F95" s="12"/>
      <c r="G95" s="177"/>
      <c r="H95" s="178"/>
      <c r="I95" s="179" t="s">
        <v>1839</v>
      </c>
      <c r="J95" s="181">
        <v>7400</v>
      </c>
      <c r="K95" s="181">
        <v>9930</v>
      </c>
      <c r="L95" s="181">
        <v>7469</v>
      </c>
      <c r="M95" s="652">
        <f t="shared" si="1"/>
        <v>75.21651560926486</v>
      </c>
    </row>
    <row r="96" spans="1:13" ht="15.75" customHeight="1">
      <c r="A96" s="175"/>
      <c r="B96" s="420"/>
      <c r="C96" s="420"/>
      <c r="D96" s="438">
        <v>2</v>
      </c>
      <c r="E96" s="176"/>
      <c r="F96" s="12"/>
      <c r="G96" s="177"/>
      <c r="H96" s="178" t="s">
        <v>1840</v>
      </c>
      <c r="I96" s="179"/>
      <c r="J96" s="180"/>
      <c r="K96" s="180"/>
      <c r="L96" s="180"/>
      <c r="M96" s="652"/>
    </row>
    <row r="97" spans="1:13" ht="15.75" customHeight="1">
      <c r="A97" s="175"/>
      <c r="B97" s="420"/>
      <c r="C97" s="420"/>
      <c r="D97" s="438"/>
      <c r="E97" s="176">
        <v>1</v>
      </c>
      <c r="F97" s="189"/>
      <c r="G97" s="177"/>
      <c r="H97" s="178"/>
      <c r="I97" s="179" t="s">
        <v>1841</v>
      </c>
      <c r="J97" s="180"/>
      <c r="K97" s="181">
        <v>2641</v>
      </c>
      <c r="L97" s="181">
        <v>2641</v>
      </c>
      <c r="M97" s="652">
        <f t="shared" si="1"/>
        <v>100</v>
      </c>
    </row>
    <row r="98" spans="1:13" ht="18.75" customHeight="1">
      <c r="A98" s="175"/>
      <c r="B98" s="420"/>
      <c r="C98" s="420"/>
      <c r="D98" s="438"/>
      <c r="E98" s="176">
        <v>2</v>
      </c>
      <c r="F98" s="189"/>
      <c r="G98" s="177"/>
      <c r="H98" s="178"/>
      <c r="I98" s="179" t="s">
        <v>1843</v>
      </c>
      <c r="J98" s="181">
        <v>1200</v>
      </c>
      <c r="K98" s="181">
        <v>1207</v>
      </c>
      <c r="L98" s="181">
        <v>1207</v>
      </c>
      <c r="M98" s="652">
        <f t="shared" si="1"/>
        <v>100</v>
      </c>
    </row>
    <row r="99" spans="1:13" ht="20.25" customHeight="1">
      <c r="A99" s="175"/>
      <c r="B99" s="420"/>
      <c r="C99" s="420"/>
      <c r="D99" s="438"/>
      <c r="E99" s="176"/>
      <c r="F99" s="182" t="s">
        <v>1842</v>
      </c>
      <c r="G99" s="183"/>
      <c r="H99" s="184"/>
      <c r="I99" s="182"/>
      <c r="J99" s="185">
        <f>SUM(J89:J98)</f>
        <v>474770</v>
      </c>
      <c r="K99" s="185">
        <f>SUM(K89:K98)</f>
        <v>506180</v>
      </c>
      <c r="L99" s="185">
        <f>SUM(L89:L98)</f>
        <v>497047</v>
      </c>
      <c r="M99" s="756">
        <f t="shared" si="1"/>
        <v>98.19570113398396</v>
      </c>
    </row>
    <row r="100" spans="1:13" ht="14.25" customHeight="1">
      <c r="A100" s="175"/>
      <c r="B100" s="420"/>
      <c r="C100" s="420"/>
      <c r="D100" s="438"/>
      <c r="E100" s="176"/>
      <c r="F100" s="12"/>
      <c r="G100" s="177"/>
      <c r="H100" s="178"/>
      <c r="I100" s="179"/>
      <c r="J100" s="180"/>
      <c r="K100" s="180"/>
      <c r="L100" s="180"/>
      <c r="M100" s="652"/>
    </row>
    <row r="101" spans="1:13" ht="13.5" customHeight="1">
      <c r="A101" s="175">
        <v>6</v>
      </c>
      <c r="B101" s="420"/>
      <c r="C101" s="420">
        <v>1</v>
      </c>
      <c r="D101" s="438"/>
      <c r="E101" s="176"/>
      <c r="F101" s="12" t="s">
        <v>1845</v>
      </c>
      <c r="G101" s="177"/>
      <c r="H101" s="178"/>
      <c r="I101" s="179"/>
      <c r="J101" s="180"/>
      <c r="K101" s="180"/>
      <c r="L101" s="180"/>
      <c r="M101" s="652"/>
    </row>
    <row r="102" spans="1:13" ht="13.5" customHeight="1">
      <c r="A102" s="175"/>
      <c r="B102" s="420"/>
      <c r="C102" s="420"/>
      <c r="D102" s="438">
        <v>1</v>
      </c>
      <c r="E102" s="176"/>
      <c r="F102" s="12"/>
      <c r="G102" s="177"/>
      <c r="H102" s="178" t="s">
        <v>1837</v>
      </c>
      <c r="I102" s="179"/>
      <c r="J102" s="180"/>
      <c r="K102" s="180"/>
      <c r="L102" s="180"/>
      <c r="M102" s="652"/>
    </row>
    <row r="103" spans="1:13" ht="13.5" customHeight="1">
      <c r="A103" s="175"/>
      <c r="B103" s="420"/>
      <c r="C103" s="420"/>
      <c r="D103" s="438"/>
      <c r="E103" s="176">
        <v>1</v>
      </c>
      <c r="F103" s="12"/>
      <c r="G103" s="177"/>
      <c r="H103" s="178"/>
      <c r="I103" s="179" t="s">
        <v>752</v>
      </c>
      <c r="J103" s="181">
        <v>185821</v>
      </c>
      <c r="K103" s="181">
        <v>191415</v>
      </c>
      <c r="L103" s="181">
        <v>190451</v>
      </c>
      <c r="M103" s="652">
        <f t="shared" si="1"/>
        <v>99.49638220620119</v>
      </c>
    </row>
    <row r="104" spans="1:13" ht="13.5" customHeight="1">
      <c r="A104" s="175"/>
      <c r="B104" s="420"/>
      <c r="C104" s="420"/>
      <c r="D104" s="438"/>
      <c r="E104" s="176">
        <v>2</v>
      </c>
      <c r="F104" s="12"/>
      <c r="G104" s="177"/>
      <c r="H104" s="178"/>
      <c r="I104" s="179" t="s">
        <v>1838</v>
      </c>
      <c r="J104" s="181">
        <v>59164</v>
      </c>
      <c r="K104" s="181">
        <v>60040</v>
      </c>
      <c r="L104" s="181">
        <v>59408</v>
      </c>
      <c r="M104" s="652">
        <f t="shared" si="1"/>
        <v>98.94736842105263</v>
      </c>
    </row>
    <row r="105" spans="1:13" ht="13.5" customHeight="1">
      <c r="A105" s="175"/>
      <c r="B105" s="420"/>
      <c r="C105" s="420"/>
      <c r="D105" s="438"/>
      <c r="E105" s="176">
        <v>3</v>
      </c>
      <c r="F105" s="12"/>
      <c r="G105" s="177"/>
      <c r="H105" s="178"/>
      <c r="I105" s="179" t="s">
        <v>753</v>
      </c>
      <c r="J105" s="181">
        <v>45863</v>
      </c>
      <c r="K105" s="181">
        <v>63655</v>
      </c>
      <c r="L105" s="181">
        <v>63551</v>
      </c>
      <c r="M105" s="652">
        <f t="shared" si="1"/>
        <v>99.83661927578352</v>
      </c>
    </row>
    <row r="106" spans="1:13" ht="13.5" customHeight="1">
      <c r="A106" s="175"/>
      <c r="B106" s="420"/>
      <c r="C106" s="420"/>
      <c r="D106" s="438"/>
      <c r="E106" s="176">
        <v>4</v>
      </c>
      <c r="F106" s="12"/>
      <c r="G106" s="177"/>
      <c r="H106" s="178"/>
      <c r="I106" s="179" t="s">
        <v>1839</v>
      </c>
      <c r="J106" s="181"/>
      <c r="K106" s="181">
        <v>268</v>
      </c>
      <c r="L106" s="181">
        <v>268</v>
      </c>
      <c r="M106" s="652">
        <f t="shared" si="1"/>
        <v>100</v>
      </c>
    </row>
    <row r="107" spans="1:13" ht="12" customHeight="1">
      <c r="A107" s="175"/>
      <c r="B107" s="420"/>
      <c r="C107" s="420"/>
      <c r="D107" s="438">
        <v>2</v>
      </c>
      <c r="E107" s="176"/>
      <c r="F107" s="12"/>
      <c r="G107" s="177"/>
      <c r="H107" s="178" t="s">
        <v>1840</v>
      </c>
      <c r="I107" s="179"/>
      <c r="J107" s="181"/>
      <c r="K107" s="181"/>
      <c r="L107" s="181"/>
      <c r="M107" s="652"/>
    </row>
    <row r="108" spans="1:13" ht="12.75" customHeight="1">
      <c r="A108" s="175"/>
      <c r="B108" s="420"/>
      <c r="C108" s="420"/>
      <c r="D108" s="438"/>
      <c r="E108" s="176">
        <v>1</v>
      </c>
      <c r="F108" s="12"/>
      <c r="G108" s="177"/>
      <c r="H108" s="178"/>
      <c r="I108" s="179" t="s">
        <v>1841</v>
      </c>
      <c r="J108" s="181"/>
      <c r="K108" s="181">
        <v>7094</v>
      </c>
      <c r="L108" s="181">
        <v>6494</v>
      </c>
      <c r="M108" s="652">
        <f t="shared" si="1"/>
        <v>91.54214829433323</v>
      </c>
    </row>
    <row r="109" spans="1:13" ht="3.75" customHeight="1">
      <c r="A109" s="175"/>
      <c r="B109" s="420"/>
      <c r="C109" s="420"/>
      <c r="D109" s="438"/>
      <c r="E109" s="176"/>
      <c r="F109" s="12"/>
      <c r="G109" s="177"/>
      <c r="H109" s="178"/>
      <c r="I109" s="179"/>
      <c r="J109" s="180"/>
      <c r="K109" s="180"/>
      <c r="L109" s="180"/>
      <c r="M109" s="652"/>
    </row>
    <row r="110" spans="1:13" ht="20.25" customHeight="1">
      <c r="A110" s="175"/>
      <c r="B110" s="420"/>
      <c r="C110" s="420"/>
      <c r="D110" s="438"/>
      <c r="E110" s="176"/>
      <c r="F110" s="182" t="s">
        <v>1842</v>
      </c>
      <c r="G110" s="183"/>
      <c r="H110" s="184"/>
      <c r="I110" s="182"/>
      <c r="J110" s="185">
        <f>SUM(J100:J109)</f>
        <v>290848</v>
      </c>
      <c r="K110" s="185">
        <f>SUM(K100:K109)</f>
        <v>322472</v>
      </c>
      <c r="L110" s="185">
        <f>SUM(L100:L109)</f>
        <v>320172</v>
      </c>
      <c r="M110" s="756">
        <f t="shared" si="1"/>
        <v>99.28675978069414</v>
      </c>
    </row>
    <row r="111" spans="1:13" ht="4.5" customHeight="1">
      <c r="A111" s="175"/>
      <c r="B111" s="420"/>
      <c r="C111" s="420"/>
      <c r="D111" s="438"/>
      <c r="E111" s="176"/>
      <c r="F111" s="12"/>
      <c r="G111" s="177"/>
      <c r="H111" s="178"/>
      <c r="I111" s="179"/>
      <c r="J111" s="180"/>
      <c r="K111" s="180"/>
      <c r="L111" s="180"/>
      <c r="M111" s="652"/>
    </row>
    <row r="112" spans="1:13" ht="15" customHeight="1">
      <c r="A112" s="175">
        <v>7</v>
      </c>
      <c r="B112" s="420"/>
      <c r="C112" s="420">
        <v>1</v>
      </c>
      <c r="D112" s="438"/>
      <c r="E112" s="176"/>
      <c r="F112" s="12" t="s">
        <v>2020</v>
      </c>
      <c r="G112" s="177"/>
      <c r="H112" s="178"/>
      <c r="I112" s="179"/>
      <c r="J112" s="180"/>
      <c r="K112" s="180"/>
      <c r="L112" s="180"/>
      <c r="M112" s="652"/>
    </row>
    <row r="113" spans="1:13" ht="15" customHeight="1">
      <c r="A113" s="175"/>
      <c r="B113" s="420"/>
      <c r="C113" s="420"/>
      <c r="D113" s="438">
        <v>1</v>
      </c>
      <c r="E113" s="176"/>
      <c r="F113" s="12"/>
      <c r="G113" s="177"/>
      <c r="H113" s="178" t="s">
        <v>1837</v>
      </c>
      <c r="I113" s="179"/>
      <c r="J113" s="180"/>
      <c r="K113" s="180"/>
      <c r="L113" s="180"/>
      <c r="M113" s="652"/>
    </row>
    <row r="114" spans="1:13" ht="15" customHeight="1">
      <c r="A114" s="175"/>
      <c r="B114" s="420"/>
      <c r="C114" s="420"/>
      <c r="D114" s="438"/>
      <c r="E114" s="176">
        <v>1</v>
      </c>
      <c r="F114" s="12"/>
      <c r="G114" s="177"/>
      <c r="H114" s="178"/>
      <c r="I114" s="179" t="s">
        <v>752</v>
      </c>
      <c r="J114" s="181">
        <v>199667</v>
      </c>
      <c r="K114" s="181">
        <v>209874</v>
      </c>
      <c r="L114" s="181">
        <v>209258</v>
      </c>
      <c r="M114" s="652">
        <f t="shared" si="1"/>
        <v>99.70649056100326</v>
      </c>
    </row>
    <row r="115" spans="1:13" ht="15" customHeight="1">
      <c r="A115" s="175"/>
      <c r="B115" s="420"/>
      <c r="C115" s="420"/>
      <c r="D115" s="438"/>
      <c r="E115" s="176">
        <v>2</v>
      </c>
      <c r="F115" s="12"/>
      <c r="G115" s="177"/>
      <c r="H115" s="178"/>
      <c r="I115" s="179" t="s">
        <v>1838</v>
      </c>
      <c r="J115" s="181">
        <v>63948</v>
      </c>
      <c r="K115" s="181">
        <v>65951</v>
      </c>
      <c r="L115" s="181">
        <v>65141</v>
      </c>
      <c r="M115" s="652">
        <f t="shared" si="1"/>
        <v>98.77181543873482</v>
      </c>
    </row>
    <row r="116" spans="1:13" ht="15" customHeight="1">
      <c r="A116" s="175"/>
      <c r="B116" s="420"/>
      <c r="C116" s="420"/>
      <c r="D116" s="438"/>
      <c r="E116" s="176">
        <v>3</v>
      </c>
      <c r="F116" s="12"/>
      <c r="G116" s="177"/>
      <c r="H116" s="178"/>
      <c r="I116" s="179" t="s">
        <v>753</v>
      </c>
      <c r="J116" s="181">
        <v>37151</v>
      </c>
      <c r="K116" s="181">
        <v>54764</v>
      </c>
      <c r="L116" s="181">
        <v>50237</v>
      </c>
      <c r="M116" s="652">
        <f t="shared" si="1"/>
        <v>91.73362062668906</v>
      </c>
    </row>
    <row r="117" spans="1:13" ht="14.25" customHeight="1">
      <c r="A117" s="175"/>
      <c r="B117" s="420"/>
      <c r="C117" s="420"/>
      <c r="D117" s="438">
        <v>2</v>
      </c>
      <c r="E117" s="176"/>
      <c r="F117" s="12"/>
      <c r="G117" s="177"/>
      <c r="H117" s="178" t="s">
        <v>1840</v>
      </c>
      <c r="I117" s="179"/>
      <c r="J117" s="186"/>
      <c r="K117" s="186"/>
      <c r="L117" s="186"/>
      <c r="M117" s="652"/>
    </row>
    <row r="118" spans="1:13" ht="12" customHeight="1">
      <c r="A118" s="175"/>
      <c r="B118" s="420"/>
      <c r="C118" s="420"/>
      <c r="D118" s="438"/>
      <c r="E118" s="176">
        <v>1</v>
      </c>
      <c r="F118" s="12"/>
      <c r="G118" s="177"/>
      <c r="H118" s="178"/>
      <c r="I118" s="179" t="s">
        <v>1841</v>
      </c>
      <c r="J118" s="181">
        <v>12000</v>
      </c>
      <c r="K118" s="181">
        <v>34033</v>
      </c>
      <c r="L118" s="181">
        <v>12003</v>
      </c>
      <c r="M118" s="652">
        <f t="shared" si="1"/>
        <v>35.26870978168248</v>
      </c>
    </row>
    <row r="119" spans="1:13" ht="18" customHeight="1">
      <c r="A119" s="175"/>
      <c r="B119" s="420"/>
      <c r="C119" s="420"/>
      <c r="D119" s="438"/>
      <c r="E119" s="176">
        <v>2</v>
      </c>
      <c r="F119" s="12"/>
      <c r="G119" s="177"/>
      <c r="H119" s="178"/>
      <c r="I119" s="179" t="s">
        <v>1843</v>
      </c>
      <c r="J119" s="180"/>
      <c r="K119" s="181">
        <v>7800</v>
      </c>
      <c r="L119" s="181">
        <v>1844</v>
      </c>
      <c r="M119" s="652">
        <f t="shared" si="1"/>
        <v>23.64102564102564</v>
      </c>
    </row>
    <row r="120" spans="1:13" ht="19.5" customHeight="1">
      <c r="A120" s="175"/>
      <c r="B120" s="420"/>
      <c r="C120" s="420"/>
      <c r="D120" s="438"/>
      <c r="E120" s="176"/>
      <c r="F120" s="182" t="s">
        <v>1842</v>
      </c>
      <c r="G120" s="183"/>
      <c r="H120" s="184"/>
      <c r="I120" s="182"/>
      <c r="J120" s="185">
        <f>SUM(J111:J119)</f>
        <v>312766</v>
      </c>
      <c r="K120" s="185">
        <f>SUM(K111:K119)</f>
        <v>372422</v>
      </c>
      <c r="L120" s="185">
        <f>SUM(L111:L119)</f>
        <v>338483</v>
      </c>
      <c r="M120" s="756">
        <f t="shared" si="1"/>
        <v>90.8869508246022</v>
      </c>
    </row>
    <row r="121" spans="1:13" ht="3.75" customHeight="1">
      <c r="A121" s="175"/>
      <c r="B121" s="420"/>
      <c r="C121" s="420"/>
      <c r="D121" s="438"/>
      <c r="E121" s="176"/>
      <c r="F121" s="12"/>
      <c r="G121" s="177"/>
      <c r="H121" s="178"/>
      <c r="I121" s="189"/>
      <c r="J121" s="190"/>
      <c r="K121" s="190"/>
      <c r="L121" s="190"/>
      <c r="M121" s="652"/>
    </row>
    <row r="122" spans="1:13" ht="15" customHeight="1">
      <c r="A122" s="175">
        <v>8</v>
      </c>
      <c r="B122" s="420"/>
      <c r="C122" s="420">
        <v>1</v>
      </c>
      <c r="D122" s="438"/>
      <c r="E122" s="176"/>
      <c r="F122" s="12" t="s">
        <v>1846</v>
      </c>
      <c r="G122" s="177"/>
      <c r="H122" s="178"/>
      <c r="I122" s="179"/>
      <c r="J122" s="180"/>
      <c r="K122" s="180"/>
      <c r="L122" s="180"/>
      <c r="M122" s="652"/>
    </row>
    <row r="123" spans="1:13" ht="15" customHeight="1">
      <c r="A123" s="175"/>
      <c r="B123" s="420"/>
      <c r="C123" s="420"/>
      <c r="D123" s="438">
        <v>1</v>
      </c>
      <c r="E123" s="176"/>
      <c r="F123" s="12"/>
      <c r="G123" s="177"/>
      <c r="H123" s="178" t="s">
        <v>1837</v>
      </c>
      <c r="I123" s="179"/>
      <c r="J123" s="180"/>
      <c r="K123" s="180"/>
      <c r="L123" s="180"/>
      <c r="M123" s="652"/>
    </row>
    <row r="124" spans="1:13" ht="15" customHeight="1">
      <c r="A124" s="175"/>
      <c r="B124" s="420"/>
      <c r="C124" s="420"/>
      <c r="D124" s="438"/>
      <c r="E124" s="176">
        <v>1</v>
      </c>
      <c r="F124" s="12"/>
      <c r="G124" s="177"/>
      <c r="H124" s="178"/>
      <c r="I124" s="179" t="s">
        <v>752</v>
      </c>
      <c r="J124" s="181">
        <v>199767</v>
      </c>
      <c r="K124" s="181">
        <v>202352</v>
      </c>
      <c r="L124" s="181">
        <v>202044</v>
      </c>
      <c r="M124" s="652">
        <f t="shared" si="1"/>
        <v>99.84778998972088</v>
      </c>
    </row>
    <row r="125" spans="1:13" ht="15" customHeight="1">
      <c r="A125" s="175"/>
      <c r="B125" s="420"/>
      <c r="C125" s="420"/>
      <c r="D125" s="438"/>
      <c r="E125" s="176">
        <v>2</v>
      </c>
      <c r="F125" s="12"/>
      <c r="G125" s="177"/>
      <c r="H125" s="178"/>
      <c r="I125" s="179" t="s">
        <v>1838</v>
      </c>
      <c r="J125" s="181">
        <v>64885</v>
      </c>
      <c r="K125" s="181">
        <v>65755</v>
      </c>
      <c r="L125" s="181">
        <v>65058</v>
      </c>
      <c r="M125" s="652">
        <f t="shared" si="1"/>
        <v>98.9400045623907</v>
      </c>
    </row>
    <row r="126" spans="1:13" ht="11.25" customHeight="1">
      <c r="A126" s="175"/>
      <c r="B126" s="420"/>
      <c r="C126" s="420"/>
      <c r="D126" s="438"/>
      <c r="E126" s="176">
        <v>3</v>
      </c>
      <c r="F126" s="12"/>
      <c r="G126" s="177"/>
      <c r="H126" s="178"/>
      <c r="I126" s="179" t="s">
        <v>753</v>
      </c>
      <c r="J126" s="181">
        <v>62555</v>
      </c>
      <c r="K126" s="181">
        <v>73170</v>
      </c>
      <c r="L126" s="181">
        <v>67377</v>
      </c>
      <c r="M126" s="652">
        <f t="shared" si="1"/>
        <v>92.08282082820828</v>
      </c>
    </row>
    <row r="127" spans="1:13" ht="16.5" customHeight="1">
      <c r="A127" s="175"/>
      <c r="B127" s="420"/>
      <c r="C127" s="420"/>
      <c r="D127" s="438">
        <v>2</v>
      </c>
      <c r="E127" s="176"/>
      <c r="F127" s="12"/>
      <c r="G127" s="177"/>
      <c r="H127" s="178" t="s">
        <v>1840</v>
      </c>
      <c r="I127" s="179"/>
      <c r="J127" s="180"/>
      <c r="K127" s="180"/>
      <c r="L127" s="180"/>
      <c r="M127" s="652"/>
    </row>
    <row r="128" spans="1:13" ht="16.5" customHeight="1">
      <c r="A128" s="175"/>
      <c r="B128" s="420"/>
      <c r="C128" s="420"/>
      <c r="D128" s="438"/>
      <c r="E128" s="176">
        <v>1</v>
      </c>
      <c r="F128" s="189"/>
      <c r="G128" s="177"/>
      <c r="H128" s="178"/>
      <c r="I128" s="179" t="s">
        <v>1841</v>
      </c>
      <c r="J128" s="180"/>
      <c r="K128" s="181">
        <v>262</v>
      </c>
      <c r="L128" s="181">
        <v>262</v>
      </c>
      <c r="M128" s="652">
        <f t="shared" si="1"/>
        <v>100</v>
      </c>
    </row>
    <row r="129" spans="1:13" ht="15" customHeight="1">
      <c r="A129" s="175"/>
      <c r="B129" s="420"/>
      <c r="C129" s="420"/>
      <c r="D129" s="438"/>
      <c r="E129" s="176">
        <v>2</v>
      </c>
      <c r="F129" s="189"/>
      <c r="G129" s="177"/>
      <c r="H129" s="179"/>
      <c r="I129" s="179" t="s">
        <v>1843</v>
      </c>
      <c r="J129" s="180"/>
      <c r="K129" s="181">
        <v>4000</v>
      </c>
      <c r="L129" s="181">
        <v>4000</v>
      </c>
      <c r="M129" s="652">
        <f t="shared" si="1"/>
        <v>100</v>
      </c>
    </row>
    <row r="130" spans="1:13" ht="9" customHeight="1" hidden="1">
      <c r="A130" s="175"/>
      <c r="B130" s="420"/>
      <c r="C130" s="420"/>
      <c r="D130" s="438"/>
      <c r="E130" s="176"/>
      <c r="F130" s="189"/>
      <c r="G130" s="177"/>
      <c r="H130" s="179"/>
      <c r="I130" s="179"/>
      <c r="J130" s="180"/>
      <c r="K130" s="180"/>
      <c r="L130" s="180"/>
      <c r="M130" s="652" t="e">
        <f t="shared" si="1"/>
        <v>#DIV/0!</v>
      </c>
    </row>
    <row r="131" spans="1:13" ht="16.5" customHeight="1" hidden="1">
      <c r="A131" s="175"/>
      <c r="B131" s="420"/>
      <c r="C131" s="420"/>
      <c r="D131" s="438"/>
      <c r="E131" s="176"/>
      <c r="F131" s="189"/>
      <c r="G131" s="177"/>
      <c r="H131" s="179"/>
      <c r="I131" s="179"/>
      <c r="J131" s="180"/>
      <c r="K131" s="180"/>
      <c r="L131" s="180"/>
      <c r="M131" s="652" t="e">
        <f t="shared" si="1"/>
        <v>#DIV/0!</v>
      </c>
    </row>
    <row r="132" spans="1:13" ht="20.25" customHeight="1">
      <c r="A132" s="175"/>
      <c r="B132" s="420"/>
      <c r="C132" s="420"/>
      <c r="D132" s="438"/>
      <c r="E132" s="176"/>
      <c r="F132" s="182" t="s">
        <v>1842</v>
      </c>
      <c r="G132" s="183"/>
      <c r="H132" s="184"/>
      <c r="I132" s="182"/>
      <c r="J132" s="185">
        <f>SUM(J122:J131)</f>
        <v>327207</v>
      </c>
      <c r="K132" s="185">
        <f>SUM(K122:K131)</f>
        <v>345539</v>
      </c>
      <c r="L132" s="185">
        <f>SUM(L122:L131)</f>
        <v>338741</v>
      </c>
      <c r="M132" s="756">
        <f t="shared" si="1"/>
        <v>98.03263886276224</v>
      </c>
    </row>
    <row r="133" spans="1:13" ht="6.75" customHeight="1">
      <c r="A133" s="175"/>
      <c r="B133" s="420"/>
      <c r="C133" s="420"/>
      <c r="D133" s="438"/>
      <c r="E133" s="176"/>
      <c r="F133" s="12"/>
      <c r="G133" s="177"/>
      <c r="H133" s="178"/>
      <c r="I133" s="179"/>
      <c r="J133" s="180"/>
      <c r="K133" s="180"/>
      <c r="L133" s="180"/>
      <c r="M133" s="652"/>
    </row>
    <row r="134" spans="1:13" ht="13.5" customHeight="1">
      <c r="A134" s="175">
        <v>9</v>
      </c>
      <c r="B134" s="420"/>
      <c r="C134" s="420">
        <v>1</v>
      </c>
      <c r="D134" s="438"/>
      <c r="E134" s="176"/>
      <c r="F134" s="12" t="s">
        <v>2016</v>
      </c>
      <c r="G134" s="177"/>
      <c r="H134" s="178"/>
      <c r="I134" s="179"/>
      <c r="J134" s="180"/>
      <c r="K134" s="180"/>
      <c r="L134" s="180"/>
      <c r="M134" s="652"/>
    </row>
    <row r="135" spans="1:13" ht="16.5" customHeight="1">
      <c r="A135" s="175"/>
      <c r="B135" s="420"/>
      <c r="C135" s="420"/>
      <c r="D135" s="438">
        <v>1</v>
      </c>
      <c r="E135" s="176"/>
      <c r="F135" s="12"/>
      <c r="G135" s="177"/>
      <c r="H135" s="178" t="s">
        <v>1837</v>
      </c>
      <c r="I135" s="179"/>
      <c r="J135" s="180"/>
      <c r="K135" s="180"/>
      <c r="L135" s="180"/>
      <c r="M135" s="652"/>
    </row>
    <row r="136" spans="1:13" ht="16.5" customHeight="1">
      <c r="A136" s="175"/>
      <c r="B136" s="420"/>
      <c r="C136" s="420"/>
      <c r="D136" s="438"/>
      <c r="E136" s="176">
        <v>1</v>
      </c>
      <c r="F136" s="12"/>
      <c r="G136" s="177"/>
      <c r="H136" s="178"/>
      <c r="I136" s="179" t="s">
        <v>752</v>
      </c>
      <c r="J136" s="181">
        <v>136432</v>
      </c>
      <c r="K136" s="181">
        <v>148844</v>
      </c>
      <c r="L136" s="181">
        <v>141697</v>
      </c>
      <c r="M136" s="652">
        <f t="shared" si="1"/>
        <v>95.19832845126442</v>
      </c>
    </row>
    <row r="137" spans="1:13" ht="16.5" customHeight="1">
      <c r="A137" s="175"/>
      <c r="B137" s="420"/>
      <c r="C137" s="420"/>
      <c r="D137" s="438"/>
      <c r="E137" s="176">
        <v>2</v>
      </c>
      <c r="F137" s="12"/>
      <c r="G137" s="177"/>
      <c r="H137" s="178"/>
      <c r="I137" s="179" t="s">
        <v>1838</v>
      </c>
      <c r="J137" s="181">
        <v>44090</v>
      </c>
      <c r="K137" s="181">
        <v>47243</v>
      </c>
      <c r="L137" s="181">
        <v>45628</v>
      </c>
      <c r="M137" s="652">
        <f t="shared" si="1"/>
        <v>96.5815041381792</v>
      </c>
    </row>
    <row r="138" spans="1:13" ht="15" customHeight="1">
      <c r="A138" s="175"/>
      <c r="B138" s="420"/>
      <c r="C138" s="420"/>
      <c r="D138" s="438"/>
      <c r="E138" s="176">
        <v>3</v>
      </c>
      <c r="F138" s="12"/>
      <c r="G138" s="177"/>
      <c r="H138" s="178"/>
      <c r="I138" s="179" t="s">
        <v>753</v>
      </c>
      <c r="J138" s="181">
        <v>39794</v>
      </c>
      <c r="K138" s="181">
        <v>46062</v>
      </c>
      <c r="L138" s="181">
        <v>43578</v>
      </c>
      <c r="M138" s="652">
        <f t="shared" si="1"/>
        <v>94.60726846424384</v>
      </c>
    </row>
    <row r="139" spans="1:13" ht="15" customHeight="1">
      <c r="A139" s="175"/>
      <c r="B139" s="420"/>
      <c r="C139" s="420"/>
      <c r="D139" s="438">
        <v>2</v>
      </c>
      <c r="E139" s="176"/>
      <c r="F139" s="12"/>
      <c r="G139" s="177"/>
      <c r="H139" s="178" t="s">
        <v>1840</v>
      </c>
      <c r="I139" s="179"/>
      <c r="J139" s="180"/>
      <c r="K139" s="180"/>
      <c r="L139" s="180"/>
      <c r="M139" s="652"/>
    </row>
    <row r="140" spans="1:13" ht="20.25" customHeight="1">
      <c r="A140" s="175"/>
      <c r="B140" s="420"/>
      <c r="C140" s="420"/>
      <c r="D140" s="438"/>
      <c r="E140" s="176">
        <v>1</v>
      </c>
      <c r="F140" s="189"/>
      <c r="G140" s="177"/>
      <c r="H140" s="178"/>
      <c r="I140" s="179" t="s">
        <v>1841</v>
      </c>
      <c r="J140" s="180"/>
      <c r="K140" s="181">
        <v>149</v>
      </c>
      <c r="L140" s="181">
        <v>149</v>
      </c>
      <c r="M140" s="652">
        <f t="shared" si="1"/>
        <v>100</v>
      </c>
    </row>
    <row r="141" spans="1:13" ht="15.75" customHeight="1">
      <c r="A141" s="175"/>
      <c r="B141" s="420"/>
      <c r="C141" s="420"/>
      <c r="D141" s="438"/>
      <c r="E141" s="176">
        <v>2</v>
      </c>
      <c r="F141" s="189"/>
      <c r="G141" s="177"/>
      <c r="H141" s="178"/>
      <c r="I141" s="179" t="s">
        <v>1843</v>
      </c>
      <c r="J141" s="180"/>
      <c r="K141" s="181">
        <v>161</v>
      </c>
      <c r="L141" s="181">
        <v>161</v>
      </c>
      <c r="M141" s="652">
        <f t="shared" si="1"/>
        <v>100</v>
      </c>
    </row>
    <row r="142" spans="1:13" ht="18.75" customHeight="1">
      <c r="A142" s="175"/>
      <c r="B142" s="420"/>
      <c r="C142" s="420"/>
      <c r="D142" s="438"/>
      <c r="E142" s="176"/>
      <c r="F142" s="182" t="s">
        <v>1842</v>
      </c>
      <c r="G142" s="183"/>
      <c r="H142" s="184"/>
      <c r="I142" s="182"/>
      <c r="J142" s="185">
        <f>SUM(J133:J141)</f>
        <v>220316</v>
      </c>
      <c r="K142" s="185">
        <f>SUM(K133:K141)</f>
        <v>242459</v>
      </c>
      <c r="L142" s="185">
        <f>SUM(L133:L141)</f>
        <v>231213</v>
      </c>
      <c r="M142" s="756">
        <f t="shared" si="1"/>
        <v>95.36169001769372</v>
      </c>
    </row>
    <row r="143" spans="1:13" ht="3.75" customHeight="1">
      <c r="A143" s="175"/>
      <c r="B143" s="420"/>
      <c r="C143" s="420"/>
      <c r="D143" s="438"/>
      <c r="E143" s="176"/>
      <c r="F143" s="12"/>
      <c r="G143" s="177"/>
      <c r="H143" s="178"/>
      <c r="I143" s="179"/>
      <c r="J143" s="180"/>
      <c r="K143" s="180"/>
      <c r="L143" s="180"/>
      <c r="M143" s="652"/>
    </row>
    <row r="144" spans="1:13" ht="16.5" customHeight="1">
      <c r="A144" s="175">
        <v>10</v>
      </c>
      <c r="B144" s="420"/>
      <c r="C144" s="420">
        <v>1</v>
      </c>
      <c r="D144" s="438"/>
      <c r="E144" s="176"/>
      <c r="F144" s="12" t="s">
        <v>1847</v>
      </c>
      <c r="G144" s="177"/>
      <c r="H144" s="178"/>
      <c r="I144" s="179"/>
      <c r="J144" s="180"/>
      <c r="K144" s="180"/>
      <c r="L144" s="180"/>
      <c r="M144" s="652"/>
    </row>
    <row r="145" spans="1:13" ht="14.25" customHeight="1">
      <c r="A145" s="175"/>
      <c r="B145" s="420"/>
      <c r="C145" s="420"/>
      <c r="D145" s="438">
        <v>1</v>
      </c>
      <c r="E145" s="176"/>
      <c r="F145" s="12"/>
      <c r="G145" s="177"/>
      <c r="H145" s="178" t="s">
        <v>1837</v>
      </c>
      <c r="I145" s="179"/>
      <c r="J145" s="180"/>
      <c r="K145" s="180"/>
      <c r="L145" s="180"/>
      <c r="M145" s="652"/>
    </row>
    <row r="146" spans="1:13" ht="16.5" customHeight="1">
      <c r="A146" s="175"/>
      <c r="B146" s="420"/>
      <c r="C146" s="420"/>
      <c r="D146" s="438"/>
      <c r="E146" s="176">
        <v>1</v>
      </c>
      <c r="F146" s="12"/>
      <c r="G146" s="177"/>
      <c r="H146" s="178"/>
      <c r="I146" s="179" t="s">
        <v>752</v>
      </c>
      <c r="J146" s="181">
        <v>174645</v>
      </c>
      <c r="K146" s="181">
        <v>179922</v>
      </c>
      <c r="L146" s="181">
        <v>175736</v>
      </c>
      <c r="M146" s="652">
        <f t="shared" si="1"/>
        <v>97.67343626682674</v>
      </c>
    </row>
    <row r="147" spans="1:13" ht="16.5" customHeight="1">
      <c r="A147" s="175"/>
      <c r="B147" s="420"/>
      <c r="C147" s="420"/>
      <c r="D147" s="438"/>
      <c r="E147" s="176">
        <v>2</v>
      </c>
      <c r="F147" s="12"/>
      <c r="G147" s="177"/>
      <c r="H147" s="178"/>
      <c r="I147" s="179" t="s">
        <v>1838</v>
      </c>
      <c r="J147" s="181">
        <v>56277</v>
      </c>
      <c r="K147" s="181">
        <v>57750</v>
      </c>
      <c r="L147" s="181">
        <v>56109</v>
      </c>
      <c r="M147" s="652">
        <f t="shared" si="1"/>
        <v>97.15844155844155</v>
      </c>
    </row>
    <row r="148" spans="1:13" ht="16.5" customHeight="1">
      <c r="A148" s="175"/>
      <c r="B148" s="420"/>
      <c r="C148" s="420"/>
      <c r="D148" s="438"/>
      <c r="E148" s="176">
        <v>3</v>
      </c>
      <c r="F148" s="12"/>
      <c r="G148" s="177"/>
      <c r="H148" s="178"/>
      <c r="I148" s="179" t="s">
        <v>753</v>
      </c>
      <c r="J148" s="181">
        <v>54948</v>
      </c>
      <c r="K148" s="181">
        <v>63381</v>
      </c>
      <c r="L148" s="181">
        <v>61760</v>
      </c>
      <c r="M148" s="652">
        <f t="shared" si="1"/>
        <v>97.4424512077752</v>
      </c>
    </row>
    <row r="149" spans="1:13" ht="16.5" customHeight="1">
      <c r="A149" s="175"/>
      <c r="B149" s="420"/>
      <c r="C149" s="420"/>
      <c r="D149" s="438">
        <v>2</v>
      </c>
      <c r="E149" s="176"/>
      <c r="F149" s="12"/>
      <c r="G149" s="177"/>
      <c r="H149" s="178" t="s">
        <v>1840</v>
      </c>
      <c r="I149" s="179"/>
      <c r="J149" s="181"/>
      <c r="K149" s="181"/>
      <c r="L149" s="181"/>
      <c r="M149" s="652"/>
    </row>
    <row r="150" spans="1:13" ht="16.5" customHeight="1">
      <c r="A150" s="175"/>
      <c r="B150" s="420"/>
      <c r="C150" s="420"/>
      <c r="D150" s="438"/>
      <c r="E150" s="176">
        <v>1</v>
      </c>
      <c r="F150" s="12"/>
      <c r="G150" s="177"/>
      <c r="H150" s="178"/>
      <c r="I150" s="179" t="s">
        <v>1841</v>
      </c>
      <c r="J150" s="181"/>
      <c r="K150" s="181">
        <v>2371</v>
      </c>
      <c r="L150" s="181">
        <v>2371</v>
      </c>
      <c r="M150" s="652">
        <f t="shared" si="1"/>
        <v>100</v>
      </c>
    </row>
    <row r="151" spans="1:13" ht="15" customHeight="1">
      <c r="A151" s="175"/>
      <c r="B151" s="420"/>
      <c r="C151" s="420"/>
      <c r="D151" s="438"/>
      <c r="E151" s="176">
        <v>2</v>
      </c>
      <c r="F151" s="12"/>
      <c r="G151" s="177"/>
      <c r="H151" s="178"/>
      <c r="I151" s="179" t="s">
        <v>1843</v>
      </c>
      <c r="J151" s="180"/>
      <c r="K151" s="181">
        <v>4600</v>
      </c>
      <c r="L151" s="181">
        <v>4600</v>
      </c>
      <c r="M151" s="652">
        <f t="shared" si="1"/>
        <v>100</v>
      </c>
    </row>
    <row r="152" spans="1:13" ht="17.25" customHeight="1">
      <c r="A152" s="175"/>
      <c r="B152" s="420"/>
      <c r="C152" s="420"/>
      <c r="D152" s="438"/>
      <c r="E152" s="176"/>
      <c r="F152" s="182" t="s">
        <v>1842</v>
      </c>
      <c r="G152" s="183"/>
      <c r="H152" s="184"/>
      <c r="I152" s="182"/>
      <c r="J152" s="185">
        <f>SUM(J143:J151)</f>
        <v>285870</v>
      </c>
      <c r="K152" s="185">
        <f>SUM(K143:K151)</f>
        <v>308024</v>
      </c>
      <c r="L152" s="185">
        <f>SUM(L143:L151)</f>
        <v>300576</v>
      </c>
      <c r="M152" s="756">
        <f aca="true" t="shared" si="2" ref="M152:M215">L152/K152*100</f>
        <v>97.58200659688855</v>
      </c>
    </row>
    <row r="153" spans="1:13" ht="9.75" customHeight="1">
      <c r="A153" s="175"/>
      <c r="B153" s="420"/>
      <c r="C153" s="420"/>
      <c r="D153" s="438"/>
      <c r="E153" s="176"/>
      <c r="F153" s="12"/>
      <c r="G153" s="177"/>
      <c r="H153" s="178"/>
      <c r="I153" s="189"/>
      <c r="J153" s="190"/>
      <c r="K153" s="190"/>
      <c r="L153" s="190"/>
      <c r="M153" s="652"/>
    </row>
    <row r="154" spans="1:13" ht="12.75" customHeight="1">
      <c r="A154" s="175">
        <v>11</v>
      </c>
      <c r="B154" s="420"/>
      <c r="C154" s="420">
        <v>1</v>
      </c>
      <c r="D154" s="438"/>
      <c r="E154" s="176"/>
      <c r="F154" s="12" t="s">
        <v>1848</v>
      </c>
      <c r="G154" s="177"/>
      <c r="H154" s="178"/>
      <c r="I154" s="179"/>
      <c r="J154" s="180"/>
      <c r="K154" s="180"/>
      <c r="L154" s="180"/>
      <c r="M154" s="652"/>
    </row>
    <row r="155" spans="1:13" ht="16.5" customHeight="1">
      <c r="A155" s="175"/>
      <c r="B155" s="420"/>
      <c r="C155" s="420"/>
      <c r="D155" s="438">
        <v>1</v>
      </c>
      <c r="E155" s="176"/>
      <c r="F155" s="12"/>
      <c r="G155" s="177"/>
      <c r="H155" s="178" t="s">
        <v>1837</v>
      </c>
      <c r="I155" s="179"/>
      <c r="J155" s="180"/>
      <c r="K155" s="180"/>
      <c r="L155" s="180"/>
      <c r="M155" s="652"/>
    </row>
    <row r="156" spans="1:13" ht="13.5" customHeight="1">
      <c r="A156" s="175"/>
      <c r="B156" s="420"/>
      <c r="C156" s="420"/>
      <c r="D156" s="438"/>
      <c r="E156" s="176">
        <v>1</v>
      </c>
      <c r="F156" s="12"/>
      <c r="G156" s="177"/>
      <c r="H156" s="178"/>
      <c r="I156" s="179" t="s">
        <v>752</v>
      </c>
      <c r="J156" s="181">
        <v>104350</v>
      </c>
      <c r="K156" s="181">
        <v>107266</v>
      </c>
      <c r="L156" s="181">
        <v>107037</v>
      </c>
      <c r="M156" s="652">
        <f t="shared" si="2"/>
        <v>99.78651203550054</v>
      </c>
    </row>
    <row r="157" spans="1:13" ht="16.5" customHeight="1">
      <c r="A157" s="175"/>
      <c r="B157" s="420"/>
      <c r="C157" s="420"/>
      <c r="D157" s="438"/>
      <c r="E157" s="176">
        <v>2</v>
      </c>
      <c r="F157" s="12"/>
      <c r="G157" s="177"/>
      <c r="H157" s="178"/>
      <c r="I157" s="179" t="s">
        <v>1838</v>
      </c>
      <c r="J157" s="181">
        <v>34331</v>
      </c>
      <c r="K157" s="181">
        <v>34213</v>
      </c>
      <c r="L157" s="181">
        <v>34190</v>
      </c>
      <c r="M157" s="652">
        <f t="shared" si="2"/>
        <v>99.93277409171952</v>
      </c>
    </row>
    <row r="158" spans="1:13" ht="16.5" customHeight="1">
      <c r="A158" s="175"/>
      <c r="B158" s="420"/>
      <c r="C158" s="420"/>
      <c r="D158" s="438"/>
      <c r="E158" s="176">
        <v>3</v>
      </c>
      <c r="F158" s="12"/>
      <c r="G158" s="177"/>
      <c r="H158" s="178"/>
      <c r="I158" s="179" t="s">
        <v>753</v>
      </c>
      <c r="J158" s="181">
        <v>27640</v>
      </c>
      <c r="K158" s="181">
        <v>34690</v>
      </c>
      <c r="L158" s="181">
        <v>34682</v>
      </c>
      <c r="M158" s="652">
        <f t="shared" si="2"/>
        <v>99.97693859901989</v>
      </c>
    </row>
    <row r="159" spans="1:13" ht="16.5" customHeight="1">
      <c r="A159" s="175"/>
      <c r="B159" s="420"/>
      <c r="C159" s="420"/>
      <c r="D159" s="438">
        <v>2</v>
      </c>
      <c r="E159" s="176"/>
      <c r="F159" s="12"/>
      <c r="G159" s="177"/>
      <c r="H159" s="178" t="s">
        <v>1840</v>
      </c>
      <c r="I159" s="179"/>
      <c r="J159" s="181"/>
      <c r="K159" s="181"/>
      <c r="L159" s="181"/>
      <c r="M159" s="652"/>
    </row>
    <row r="160" spans="1:13" ht="16.5" customHeight="1">
      <c r="A160" s="175"/>
      <c r="B160" s="420"/>
      <c r="C160" s="420"/>
      <c r="D160" s="438"/>
      <c r="E160" s="176">
        <v>1</v>
      </c>
      <c r="F160" s="12"/>
      <c r="G160" s="177"/>
      <c r="H160" s="178"/>
      <c r="I160" s="179" t="s">
        <v>1841</v>
      </c>
      <c r="J160" s="181"/>
      <c r="K160" s="181">
        <v>163</v>
      </c>
      <c r="L160" s="181">
        <v>163</v>
      </c>
      <c r="M160" s="652">
        <f t="shared" si="2"/>
        <v>100</v>
      </c>
    </row>
    <row r="161" spans="1:13" ht="9.75" customHeight="1">
      <c r="A161" s="175"/>
      <c r="B161" s="420"/>
      <c r="C161" s="420"/>
      <c r="D161" s="438"/>
      <c r="E161" s="176">
        <v>2</v>
      </c>
      <c r="F161" s="12"/>
      <c r="G161" s="177"/>
      <c r="H161" s="178"/>
      <c r="I161" s="179" t="s">
        <v>1843</v>
      </c>
      <c r="J161" s="181"/>
      <c r="K161" s="181">
        <v>2381</v>
      </c>
      <c r="L161" s="181">
        <v>2381</v>
      </c>
      <c r="M161" s="652">
        <f t="shared" si="2"/>
        <v>100</v>
      </c>
    </row>
    <row r="162" spans="1:13" ht="8.25" customHeight="1">
      <c r="A162" s="175"/>
      <c r="B162" s="420"/>
      <c r="C162" s="420"/>
      <c r="D162" s="438"/>
      <c r="E162" s="176"/>
      <c r="F162" s="12"/>
      <c r="G162" s="177"/>
      <c r="H162" s="178"/>
      <c r="I162" s="179"/>
      <c r="J162" s="180"/>
      <c r="K162" s="180"/>
      <c r="L162" s="180"/>
      <c r="M162" s="652"/>
    </row>
    <row r="163" spans="1:13" ht="19.5" customHeight="1">
      <c r="A163" s="175"/>
      <c r="B163" s="420"/>
      <c r="C163" s="420"/>
      <c r="D163" s="438"/>
      <c r="E163" s="176"/>
      <c r="F163" s="182" t="s">
        <v>1842</v>
      </c>
      <c r="G163" s="183"/>
      <c r="H163" s="184"/>
      <c r="I163" s="182"/>
      <c r="J163" s="185">
        <f>SUM(J153:J162)</f>
        <v>166321</v>
      </c>
      <c r="K163" s="185">
        <f>SUM(K153:K162)</f>
        <v>178713</v>
      </c>
      <c r="L163" s="185">
        <f>SUM(L153:L162)</f>
        <v>178453</v>
      </c>
      <c r="M163" s="756">
        <f t="shared" si="2"/>
        <v>99.85451534023827</v>
      </c>
    </row>
    <row r="164" spans="1:13" ht="6" customHeight="1">
      <c r="A164" s="175"/>
      <c r="B164" s="420"/>
      <c r="C164" s="420"/>
      <c r="D164" s="438"/>
      <c r="E164" s="176"/>
      <c r="F164" s="12"/>
      <c r="G164" s="177"/>
      <c r="H164" s="178"/>
      <c r="I164" s="179"/>
      <c r="J164" s="180"/>
      <c r="K164" s="180"/>
      <c r="L164" s="180"/>
      <c r="M164" s="652"/>
    </row>
    <row r="165" spans="1:13" ht="12.75" customHeight="1">
      <c r="A165" s="175">
        <v>12</v>
      </c>
      <c r="B165" s="420"/>
      <c r="C165" s="420">
        <v>1</v>
      </c>
      <c r="D165" s="438"/>
      <c r="E165" s="176"/>
      <c r="F165" s="12" t="s">
        <v>1849</v>
      </c>
      <c r="G165" s="177"/>
      <c r="H165" s="178"/>
      <c r="I165" s="179"/>
      <c r="J165" s="180"/>
      <c r="K165" s="180"/>
      <c r="L165" s="180"/>
      <c r="M165" s="652"/>
    </row>
    <row r="166" spans="1:13" ht="15" customHeight="1">
      <c r="A166" s="175"/>
      <c r="B166" s="420"/>
      <c r="C166" s="420"/>
      <c r="D166" s="438">
        <v>1</v>
      </c>
      <c r="E166" s="176"/>
      <c r="F166" s="12"/>
      <c r="G166" s="177"/>
      <c r="H166" s="178" t="s">
        <v>1837</v>
      </c>
      <c r="I166" s="179"/>
      <c r="J166" s="180"/>
      <c r="K166" s="180"/>
      <c r="L166" s="180"/>
      <c r="M166" s="652"/>
    </row>
    <row r="167" spans="1:13" ht="14.25" customHeight="1">
      <c r="A167" s="175"/>
      <c r="B167" s="420"/>
      <c r="C167" s="420"/>
      <c r="D167" s="438"/>
      <c r="E167" s="176">
        <v>1</v>
      </c>
      <c r="F167" s="12"/>
      <c r="G167" s="177"/>
      <c r="H167" s="178"/>
      <c r="I167" s="179" t="s">
        <v>752</v>
      </c>
      <c r="J167" s="181">
        <v>98273</v>
      </c>
      <c r="K167" s="181">
        <v>103135</v>
      </c>
      <c r="L167" s="181">
        <v>102164</v>
      </c>
      <c r="M167" s="652">
        <f t="shared" si="2"/>
        <v>99.05851553788723</v>
      </c>
    </row>
    <row r="168" spans="1:13" ht="13.5" customHeight="1">
      <c r="A168" s="175"/>
      <c r="B168" s="420"/>
      <c r="C168" s="420"/>
      <c r="D168" s="438"/>
      <c r="E168" s="176">
        <v>2</v>
      </c>
      <c r="F168" s="12"/>
      <c r="G168" s="177"/>
      <c r="H168" s="178"/>
      <c r="I168" s="179" t="s">
        <v>1838</v>
      </c>
      <c r="J168" s="181">
        <v>31700</v>
      </c>
      <c r="K168" s="181">
        <v>32502</v>
      </c>
      <c r="L168" s="181">
        <v>32111</v>
      </c>
      <c r="M168" s="652">
        <f t="shared" si="2"/>
        <v>98.79699710787028</v>
      </c>
    </row>
    <row r="169" spans="1:13" ht="14.25" customHeight="1">
      <c r="A169" s="175"/>
      <c r="B169" s="420"/>
      <c r="C169" s="420"/>
      <c r="D169" s="438"/>
      <c r="E169" s="176">
        <v>3</v>
      </c>
      <c r="F169" s="12"/>
      <c r="G169" s="177"/>
      <c r="H169" s="178"/>
      <c r="I169" s="179" t="s">
        <v>753</v>
      </c>
      <c r="J169" s="181">
        <v>38275</v>
      </c>
      <c r="K169" s="181">
        <v>45260</v>
      </c>
      <c r="L169" s="181">
        <v>45232</v>
      </c>
      <c r="M169" s="652">
        <f t="shared" si="2"/>
        <v>99.93813521873619</v>
      </c>
    </row>
    <row r="170" spans="1:13" ht="12" customHeight="1">
      <c r="A170" s="175"/>
      <c r="B170" s="420"/>
      <c r="C170" s="420"/>
      <c r="D170" s="438">
        <v>2</v>
      </c>
      <c r="E170" s="176"/>
      <c r="F170" s="12"/>
      <c r="G170" s="177"/>
      <c r="H170" s="178" t="s">
        <v>1840</v>
      </c>
      <c r="I170" s="179"/>
      <c r="J170" s="181"/>
      <c r="K170" s="181"/>
      <c r="L170" s="181"/>
      <c r="M170" s="652"/>
    </row>
    <row r="171" spans="1:13" ht="14.25" customHeight="1">
      <c r="A171" s="175"/>
      <c r="B171" s="420"/>
      <c r="C171" s="420"/>
      <c r="D171" s="438"/>
      <c r="E171" s="176">
        <v>1</v>
      </c>
      <c r="F171" s="12"/>
      <c r="G171" s="177"/>
      <c r="H171" s="178"/>
      <c r="I171" s="179" t="s">
        <v>1841</v>
      </c>
      <c r="J171" s="181"/>
      <c r="K171" s="181">
        <v>4201</v>
      </c>
      <c r="L171" s="181">
        <v>2619</v>
      </c>
      <c r="M171" s="652">
        <f t="shared" si="2"/>
        <v>62.342299452511305</v>
      </c>
    </row>
    <row r="172" spans="1:13" ht="12" customHeight="1">
      <c r="A172" s="175"/>
      <c r="B172" s="420"/>
      <c r="C172" s="420"/>
      <c r="D172" s="438"/>
      <c r="E172" s="176">
        <v>2</v>
      </c>
      <c r="F172" s="12"/>
      <c r="G172" s="177"/>
      <c r="H172" s="178"/>
      <c r="I172" s="179" t="s">
        <v>1843</v>
      </c>
      <c r="J172" s="181"/>
      <c r="K172" s="181">
        <v>5284</v>
      </c>
      <c r="L172" s="181">
        <v>5284</v>
      </c>
      <c r="M172" s="652">
        <f t="shared" si="2"/>
        <v>100</v>
      </c>
    </row>
    <row r="173" spans="1:13" ht="6" customHeight="1">
      <c r="A173" s="175"/>
      <c r="B173" s="420"/>
      <c r="C173" s="420"/>
      <c r="D173" s="438"/>
      <c r="E173" s="176"/>
      <c r="F173" s="12"/>
      <c r="G173" s="177"/>
      <c r="H173" s="178"/>
      <c r="I173" s="179"/>
      <c r="J173" s="180"/>
      <c r="K173" s="180"/>
      <c r="L173" s="180"/>
      <c r="M173" s="652"/>
    </row>
    <row r="174" spans="1:13" ht="15.75" customHeight="1">
      <c r="A174" s="175"/>
      <c r="B174" s="420"/>
      <c r="C174" s="420"/>
      <c r="D174" s="438"/>
      <c r="E174" s="176"/>
      <c r="F174" s="182" t="s">
        <v>1842</v>
      </c>
      <c r="G174" s="183"/>
      <c r="H174" s="184"/>
      <c r="I174" s="182"/>
      <c r="J174" s="185">
        <f>SUM(J167:J173)</f>
        <v>168248</v>
      </c>
      <c r="K174" s="185">
        <f>SUM(K167:K173)</f>
        <v>190382</v>
      </c>
      <c r="L174" s="185">
        <f>SUM(L167:L173)</f>
        <v>187410</v>
      </c>
      <c r="M174" s="756">
        <f t="shared" si="2"/>
        <v>98.43892804992068</v>
      </c>
    </row>
    <row r="175" spans="1:13" ht="6" customHeight="1">
      <c r="A175" s="175"/>
      <c r="B175" s="420"/>
      <c r="C175" s="420"/>
      <c r="D175" s="438"/>
      <c r="E175" s="176"/>
      <c r="F175" s="12"/>
      <c r="G175" s="177"/>
      <c r="H175" s="178"/>
      <c r="I175" s="189"/>
      <c r="J175" s="190"/>
      <c r="K175" s="190"/>
      <c r="L175" s="190"/>
      <c r="M175" s="652"/>
    </row>
    <row r="176" spans="1:13" ht="15.75" customHeight="1">
      <c r="A176" s="175">
        <v>13</v>
      </c>
      <c r="B176" s="420"/>
      <c r="C176" s="420">
        <v>1</v>
      </c>
      <c r="D176" s="438"/>
      <c r="E176" s="176"/>
      <c r="F176" s="12" t="s">
        <v>1850</v>
      </c>
      <c r="G176" s="177"/>
      <c r="H176" s="178"/>
      <c r="I176" s="179"/>
      <c r="J176" s="180"/>
      <c r="K176" s="180"/>
      <c r="L176" s="180"/>
      <c r="M176" s="652"/>
    </row>
    <row r="177" spans="1:13" ht="12.75" customHeight="1">
      <c r="A177" s="175"/>
      <c r="B177" s="420"/>
      <c r="C177" s="420"/>
      <c r="D177" s="438">
        <v>1</v>
      </c>
      <c r="E177" s="176"/>
      <c r="F177" s="12"/>
      <c r="G177" s="177"/>
      <c r="H177" s="178" t="s">
        <v>1837</v>
      </c>
      <c r="I177" s="179"/>
      <c r="J177" s="180"/>
      <c r="K177" s="180"/>
      <c r="L177" s="180"/>
      <c r="M177" s="652"/>
    </row>
    <row r="178" spans="1:13" ht="14.25" customHeight="1">
      <c r="A178" s="175"/>
      <c r="B178" s="420"/>
      <c r="C178" s="420"/>
      <c r="D178" s="438"/>
      <c r="E178" s="176">
        <v>1</v>
      </c>
      <c r="F178" s="12"/>
      <c r="G178" s="177"/>
      <c r="H178" s="178"/>
      <c r="I178" s="179" t="s">
        <v>752</v>
      </c>
      <c r="J178" s="181">
        <v>187129</v>
      </c>
      <c r="K178" s="181">
        <v>191061</v>
      </c>
      <c r="L178" s="181">
        <v>185429</v>
      </c>
      <c r="M178" s="652">
        <f t="shared" si="2"/>
        <v>97.05225032842914</v>
      </c>
    </row>
    <row r="179" spans="1:13" ht="14.25" customHeight="1">
      <c r="A179" s="175"/>
      <c r="B179" s="420"/>
      <c r="C179" s="420"/>
      <c r="D179" s="438"/>
      <c r="E179" s="176">
        <v>2</v>
      </c>
      <c r="F179" s="12"/>
      <c r="G179" s="177"/>
      <c r="H179" s="178"/>
      <c r="I179" s="179" t="s">
        <v>1838</v>
      </c>
      <c r="J179" s="181">
        <v>59750</v>
      </c>
      <c r="K179" s="181">
        <v>60470</v>
      </c>
      <c r="L179" s="181">
        <v>59644</v>
      </c>
      <c r="M179" s="652">
        <f t="shared" si="2"/>
        <v>98.63403340499421</v>
      </c>
    </row>
    <row r="180" spans="1:13" ht="14.25" customHeight="1">
      <c r="A180" s="175"/>
      <c r="B180" s="420"/>
      <c r="C180" s="420"/>
      <c r="D180" s="438"/>
      <c r="E180" s="176">
        <v>3</v>
      </c>
      <c r="F180" s="12"/>
      <c r="G180" s="177"/>
      <c r="H180" s="178"/>
      <c r="I180" s="179" t="s">
        <v>753</v>
      </c>
      <c r="J180" s="181">
        <v>42701</v>
      </c>
      <c r="K180" s="181">
        <v>56309</v>
      </c>
      <c r="L180" s="181">
        <v>53344</v>
      </c>
      <c r="M180" s="652">
        <f t="shared" si="2"/>
        <v>94.73441190573443</v>
      </c>
    </row>
    <row r="181" spans="1:13" ht="16.5" customHeight="1">
      <c r="A181" s="175"/>
      <c r="B181" s="420"/>
      <c r="C181" s="420"/>
      <c r="D181" s="438">
        <v>2</v>
      </c>
      <c r="E181" s="176"/>
      <c r="F181" s="12"/>
      <c r="G181" s="177"/>
      <c r="H181" s="178" t="s">
        <v>1840</v>
      </c>
      <c r="I181" s="179"/>
      <c r="J181" s="181"/>
      <c r="K181" s="181"/>
      <c r="L181" s="181"/>
      <c r="M181" s="652"/>
    </row>
    <row r="182" spans="1:13" ht="15.75" customHeight="1">
      <c r="A182" s="175"/>
      <c r="B182" s="420"/>
      <c r="C182" s="420"/>
      <c r="D182" s="438"/>
      <c r="E182" s="176">
        <v>1</v>
      </c>
      <c r="F182" s="12"/>
      <c r="G182" s="177"/>
      <c r="H182" s="178"/>
      <c r="I182" s="179" t="s">
        <v>1841</v>
      </c>
      <c r="J182" s="180"/>
      <c r="K182" s="181">
        <v>271</v>
      </c>
      <c r="L182" s="181">
        <v>271</v>
      </c>
      <c r="M182" s="652">
        <f t="shared" si="2"/>
        <v>100</v>
      </c>
    </row>
    <row r="183" spans="1:13" ht="15.75" customHeight="1">
      <c r="A183" s="175"/>
      <c r="B183" s="420"/>
      <c r="C183" s="420"/>
      <c r="D183" s="438"/>
      <c r="E183" s="176">
        <v>2</v>
      </c>
      <c r="F183" s="189"/>
      <c r="G183" s="177"/>
      <c r="H183" s="178"/>
      <c r="I183" s="179" t="s">
        <v>1843</v>
      </c>
      <c r="J183" s="180"/>
      <c r="K183" s="181">
        <v>1000</v>
      </c>
      <c r="L183" s="180"/>
      <c r="M183" s="652">
        <f t="shared" si="2"/>
        <v>0</v>
      </c>
    </row>
    <row r="184" spans="1:13" ht="13.5" customHeight="1">
      <c r="A184" s="175"/>
      <c r="B184" s="420"/>
      <c r="C184" s="420"/>
      <c r="D184" s="438"/>
      <c r="E184" s="176"/>
      <c r="F184" s="182" t="s">
        <v>1842</v>
      </c>
      <c r="G184" s="183"/>
      <c r="H184" s="184"/>
      <c r="I184" s="182"/>
      <c r="J184" s="185">
        <f>SUM(J175:J183)</f>
        <v>289580</v>
      </c>
      <c r="K184" s="185">
        <f>SUM(K175:K183)</f>
        <v>309111</v>
      </c>
      <c r="L184" s="185">
        <f>SUM(L175:L183)</f>
        <v>298688</v>
      </c>
      <c r="M184" s="756">
        <f t="shared" si="2"/>
        <v>96.6280721164889</v>
      </c>
    </row>
    <row r="185" spans="1:13" ht="3" customHeight="1">
      <c r="A185" s="175"/>
      <c r="B185" s="420"/>
      <c r="C185" s="420"/>
      <c r="D185" s="438"/>
      <c r="E185" s="176"/>
      <c r="F185" s="12"/>
      <c r="G185" s="177"/>
      <c r="H185" s="178"/>
      <c r="I185" s="179"/>
      <c r="J185" s="180"/>
      <c r="K185" s="180"/>
      <c r="L185" s="180"/>
      <c r="M185" s="652"/>
    </row>
    <row r="186" spans="1:13" ht="15.75" customHeight="1">
      <c r="A186" s="175">
        <v>14</v>
      </c>
      <c r="B186" s="420"/>
      <c r="C186" s="420">
        <v>1</v>
      </c>
      <c r="D186" s="438"/>
      <c r="E186" s="176"/>
      <c r="F186" s="12" t="s">
        <v>1806</v>
      </c>
      <c r="G186" s="177"/>
      <c r="H186" s="178"/>
      <c r="I186" s="179"/>
      <c r="J186" s="180"/>
      <c r="K186" s="180"/>
      <c r="L186" s="180"/>
      <c r="M186" s="652"/>
    </row>
    <row r="187" spans="1:13" ht="15.75" customHeight="1">
      <c r="A187" s="175"/>
      <c r="B187" s="420"/>
      <c r="C187" s="420"/>
      <c r="D187" s="438">
        <v>1</v>
      </c>
      <c r="E187" s="176"/>
      <c r="F187" s="12"/>
      <c r="G187" s="177"/>
      <c r="H187" s="178" t="s">
        <v>1837</v>
      </c>
      <c r="I187" s="179"/>
      <c r="J187" s="180"/>
      <c r="K187" s="180"/>
      <c r="L187" s="180"/>
      <c r="M187" s="652"/>
    </row>
    <row r="188" spans="1:13" ht="14.25" customHeight="1">
      <c r="A188" s="175"/>
      <c r="B188" s="420"/>
      <c r="C188" s="420"/>
      <c r="D188" s="438"/>
      <c r="E188" s="176">
        <v>1</v>
      </c>
      <c r="F188" s="12"/>
      <c r="G188" s="177"/>
      <c r="H188" s="178"/>
      <c r="I188" s="179" t="s">
        <v>752</v>
      </c>
      <c r="J188" s="181">
        <v>87041</v>
      </c>
      <c r="K188" s="181">
        <v>88966</v>
      </c>
      <c r="L188" s="181">
        <v>88633</v>
      </c>
      <c r="M188" s="652">
        <f t="shared" si="2"/>
        <v>99.62569970550548</v>
      </c>
    </row>
    <row r="189" spans="1:13" ht="14.25" customHeight="1">
      <c r="A189" s="175"/>
      <c r="B189" s="420"/>
      <c r="C189" s="420"/>
      <c r="D189" s="438"/>
      <c r="E189" s="176">
        <v>2</v>
      </c>
      <c r="F189" s="12"/>
      <c r="G189" s="177"/>
      <c r="H189" s="178"/>
      <c r="I189" s="179" t="s">
        <v>1838</v>
      </c>
      <c r="J189" s="181">
        <v>28143</v>
      </c>
      <c r="K189" s="181">
        <v>28560</v>
      </c>
      <c r="L189" s="181">
        <v>27756</v>
      </c>
      <c r="M189" s="652">
        <f t="shared" si="2"/>
        <v>97.18487394957982</v>
      </c>
    </row>
    <row r="190" spans="1:13" ht="14.25" customHeight="1">
      <c r="A190" s="175"/>
      <c r="B190" s="420"/>
      <c r="C190" s="420"/>
      <c r="D190" s="438"/>
      <c r="E190" s="176">
        <v>3</v>
      </c>
      <c r="F190" s="12"/>
      <c r="G190" s="177"/>
      <c r="H190" s="178"/>
      <c r="I190" s="179" t="s">
        <v>753</v>
      </c>
      <c r="J190" s="181">
        <v>4646</v>
      </c>
      <c r="K190" s="181">
        <v>7018</v>
      </c>
      <c r="L190" s="181">
        <v>5881</v>
      </c>
      <c r="M190" s="652">
        <f t="shared" si="2"/>
        <v>83.79880307779995</v>
      </c>
    </row>
    <row r="191" spans="1:13" ht="15" customHeight="1">
      <c r="A191" s="175"/>
      <c r="B191" s="420"/>
      <c r="C191" s="420"/>
      <c r="D191" s="438">
        <v>2</v>
      </c>
      <c r="E191" s="176"/>
      <c r="F191" s="12"/>
      <c r="G191" s="177"/>
      <c r="H191" s="178" t="s">
        <v>1840</v>
      </c>
      <c r="I191" s="179"/>
      <c r="J191" s="181"/>
      <c r="K191" s="181"/>
      <c r="L191" s="181"/>
      <c r="M191" s="652"/>
    </row>
    <row r="192" spans="1:13" ht="15.75" customHeight="1">
      <c r="A192" s="175"/>
      <c r="B192" s="420"/>
      <c r="C192" s="420"/>
      <c r="D192" s="438"/>
      <c r="E192" s="176">
        <v>1</v>
      </c>
      <c r="F192" s="12"/>
      <c r="G192" s="177"/>
      <c r="H192" s="178"/>
      <c r="I192" s="179" t="s">
        <v>1841</v>
      </c>
      <c r="J192" s="180"/>
      <c r="K192" s="180"/>
      <c r="L192" s="180"/>
      <c r="M192" s="652"/>
    </row>
    <row r="193" spans="1:13" ht="16.5" customHeight="1">
      <c r="A193" s="175"/>
      <c r="B193" s="420"/>
      <c r="C193" s="420"/>
      <c r="D193" s="438"/>
      <c r="E193" s="176"/>
      <c r="F193" s="182" t="s">
        <v>1842</v>
      </c>
      <c r="G193" s="183"/>
      <c r="H193" s="184"/>
      <c r="I193" s="182"/>
      <c r="J193" s="185">
        <f>SUM(J185:J192)</f>
        <v>119830</v>
      </c>
      <c r="K193" s="185">
        <f>SUM(K185:K192)</f>
        <v>124544</v>
      </c>
      <c r="L193" s="185">
        <f>SUM(L185:L192)</f>
        <v>122270</v>
      </c>
      <c r="M193" s="756">
        <f t="shared" si="2"/>
        <v>98.17413926002055</v>
      </c>
    </row>
    <row r="194" spans="1:13" ht="5.25" customHeight="1">
      <c r="A194" s="175"/>
      <c r="B194" s="420"/>
      <c r="C194" s="420"/>
      <c r="D194" s="438"/>
      <c r="E194" s="176"/>
      <c r="F194" s="12"/>
      <c r="G194" s="177"/>
      <c r="H194" s="178"/>
      <c r="I194" s="179"/>
      <c r="J194" s="180"/>
      <c r="K194" s="180"/>
      <c r="L194" s="180"/>
      <c r="M194" s="652"/>
    </row>
    <row r="195" spans="1:13" ht="13.5" customHeight="1">
      <c r="A195" s="175">
        <v>15</v>
      </c>
      <c r="B195" s="420"/>
      <c r="C195" s="420">
        <v>1</v>
      </c>
      <c r="D195" s="438"/>
      <c r="E195" s="176"/>
      <c r="F195" s="12" t="s">
        <v>1851</v>
      </c>
      <c r="G195" s="177"/>
      <c r="H195" s="178"/>
      <c r="I195" s="179"/>
      <c r="J195" s="180"/>
      <c r="K195" s="180"/>
      <c r="L195" s="180"/>
      <c r="M195" s="652"/>
    </row>
    <row r="196" spans="1:13" ht="13.5" customHeight="1">
      <c r="A196" s="175"/>
      <c r="B196" s="420">
        <v>1</v>
      </c>
      <c r="C196" s="420"/>
      <c r="D196" s="438"/>
      <c r="E196" s="176"/>
      <c r="F196" s="455"/>
      <c r="G196" s="455" t="s">
        <v>1852</v>
      </c>
      <c r="H196" s="456"/>
      <c r="I196" s="456"/>
      <c r="J196" s="180"/>
      <c r="K196" s="180"/>
      <c r="L196" s="180"/>
      <c r="M196" s="652"/>
    </row>
    <row r="197" spans="1:13" ht="13.5" customHeight="1">
      <c r="A197" s="175"/>
      <c r="B197" s="420"/>
      <c r="C197" s="420"/>
      <c r="D197" s="438">
        <v>1</v>
      </c>
      <c r="E197" s="176"/>
      <c r="F197" s="12"/>
      <c r="G197" s="177"/>
      <c r="H197" s="178" t="s">
        <v>1837</v>
      </c>
      <c r="I197" s="179"/>
      <c r="J197" s="180"/>
      <c r="K197" s="180"/>
      <c r="L197" s="180"/>
      <c r="M197" s="652"/>
    </row>
    <row r="198" spans="1:13" ht="13.5" customHeight="1">
      <c r="A198" s="175"/>
      <c r="B198" s="420"/>
      <c r="C198" s="420"/>
      <c r="D198" s="438"/>
      <c r="E198" s="176">
        <v>1</v>
      </c>
      <c r="F198" s="12"/>
      <c r="G198" s="177"/>
      <c r="H198" s="178"/>
      <c r="I198" s="179" t="s">
        <v>752</v>
      </c>
      <c r="J198" s="181">
        <v>29129</v>
      </c>
      <c r="K198" s="181">
        <v>32508</v>
      </c>
      <c r="L198" s="181">
        <v>32035</v>
      </c>
      <c r="M198" s="652">
        <f t="shared" si="2"/>
        <v>98.54497354497354</v>
      </c>
    </row>
    <row r="199" spans="1:13" ht="13.5" customHeight="1">
      <c r="A199" s="175"/>
      <c r="B199" s="420"/>
      <c r="C199" s="420"/>
      <c r="D199" s="438"/>
      <c r="E199" s="176">
        <v>2</v>
      </c>
      <c r="F199" s="12"/>
      <c r="G199" s="177"/>
      <c r="H199" s="178"/>
      <c r="I199" s="179" t="s">
        <v>1838</v>
      </c>
      <c r="J199" s="181">
        <v>9354</v>
      </c>
      <c r="K199" s="181">
        <v>10464</v>
      </c>
      <c r="L199" s="181">
        <v>10464</v>
      </c>
      <c r="M199" s="652">
        <f t="shared" si="2"/>
        <v>100</v>
      </c>
    </row>
    <row r="200" spans="1:13" ht="13.5" customHeight="1">
      <c r="A200" s="175"/>
      <c r="B200" s="420"/>
      <c r="C200" s="420"/>
      <c r="D200" s="438"/>
      <c r="E200" s="176">
        <v>3</v>
      </c>
      <c r="F200" s="12"/>
      <c r="G200" s="177"/>
      <c r="H200" s="178"/>
      <c r="I200" s="179" t="s">
        <v>753</v>
      </c>
      <c r="J200" s="181">
        <v>7954</v>
      </c>
      <c r="K200" s="181">
        <v>8581</v>
      </c>
      <c r="L200" s="181">
        <v>8581</v>
      </c>
      <c r="M200" s="652">
        <f t="shared" si="2"/>
        <v>100</v>
      </c>
    </row>
    <row r="201" spans="1:13" ht="5.25" customHeight="1">
      <c r="A201" s="175"/>
      <c r="B201" s="420"/>
      <c r="C201" s="420"/>
      <c r="D201" s="438"/>
      <c r="E201" s="176"/>
      <c r="F201" s="12"/>
      <c r="G201" s="177"/>
      <c r="H201" s="178"/>
      <c r="I201" s="179"/>
      <c r="J201" s="180"/>
      <c r="K201" s="180"/>
      <c r="L201" s="180"/>
      <c r="M201" s="652"/>
    </row>
    <row r="202" spans="1:13" ht="17.25" customHeight="1">
      <c r="A202" s="175"/>
      <c r="B202" s="420"/>
      <c r="C202" s="420"/>
      <c r="D202" s="438"/>
      <c r="E202" s="176"/>
      <c r="F202" s="457" t="s">
        <v>1853</v>
      </c>
      <c r="G202" s="457"/>
      <c r="H202" s="458"/>
      <c r="I202" s="457"/>
      <c r="J202" s="459">
        <f>SUM(J194:J201)</f>
        <v>46437</v>
      </c>
      <c r="K202" s="459">
        <f>SUM(K194:K201)</f>
        <v>51553</v>
      </c>
      <c r="L202" s="459">
        <f>SUM(L194:L201)</f>
        <v>51080</v>
      </c>
      <c r="M202" s="757">
        <f t="shared" si="2"/>
        <v>99.08249762380463</v>
      </c>
    </row>
    <row r="203" spans="1:13" ht="5.25" customHeight="1">
      <c r="A203" s="175"/>
      <c r="B203" s="420"/>
      <c r="C203" s="420"/>
      <c r="D203" s="438"/>
      <c r="E203" s="176"/>
      <c r="F203" s="12"/>
      <c r="G203" s="177"/>
      <c r="H203" s="178"/>
      <c r="I203" s="177"/>
      <c r="J203" s="193"/>
      <c r="K203" s="193"/>
      <c r="L203" s="193"/>
      <c r="M203" s="652"/>
    </row>
    <row r="204" spans="1:13" ht="13.5" customHeight="1">
      <c r="A204" s="175"/>
      <c r="B204" s="420">
        <v>2</v>
      </c>
      <c r="C204" s="420"/>
      <c r="D204" s="438"/>
      <c r="E204" s="176"/>
      <c r="F204" s="460"/>
      <c r="G204" s="455" t="s">
        <v>835</v>
      </c>
      <c r="H204" s="456"/>
      <c r="I204" s="456"/>
      <c r="J204" s="180"/>
      <c r="K204" s="180"/>
      <c r="L204" s="180"/>
      <c r="M204" s="652"/>
    </row>
    <row r="205" spans="1:13" ht="13.5" customHeight="1">
      <c r="A205" s="175"/>
      <c r="B205" s="420"/>
      <c r="C205" s="420"/>
      <c r="D205" s="438">
        <v>1</v>
      </c>
      <c r="E205" s="176"/>
      <c r="F205" s="12"/>
      <c r="G205" s="177"/>
      <c r="H205" s="178" t="s">
        <v>1837</v>
      </c>
      <c r="I205" s="179"/>
      <c r="J205" s="180"/>
      <c r="K205" s="180"/>
      <c r="L205" s="180"/>
      <c r="M205" s="652"/>
    </row>
    <row r="206" spans="1:13" ht="13.5" customHeight="1">
      <c r="A206" s="175"/>
      <c r="B206" s="420"/>
      <c r="C206" s="420"/>
      <c r="D206" s="438"/>
      <c r="E206" s="176">
        <v>1</v>
      </c>
      <c r="F206" s="12"/>
      <c r="G206" s="177"/>
      <c r="H206" s="178"/>
      <c r="I206" s="179" t="s">
        <v>752</v>
      </c>
      <c r="J206" s="181">
        <v>30940</v>
      </c>
      <c r="K206" s="181">
        <v>31273</v>
      </c>
      <c r="L206" s="181">
        <v>30759</v>
      </c>
      <c r="M206" s="652">
        <f t="shared" si="2"/>
        <v>98.3564096824737</v>
      </c>
    </row>
    <row r="207" spans="1:13" ht="13.5" customHeight="1">
      <c r="A207" s="175"/>
      <c r="B207" s="420"/>
      <c r="C207" s="420"/>
      <c r="D207" s="438"/>
      <c r="E207" s="176">
        <v>2</v>
      </c>
      <c r="F207" s="12"/>
      <c r="G207" s="177"/>
      <c r="H207" s="178"/>
      <c r="I207" s="179" t="s">
        <v>1838</v>
      </c>
      <c r="J207" s="181">
        <v>10023</v>
      </c>
      <c r="K207" s="181">
        <v>10062</v>
      </c>
      <c r="L207" s="181">
        <v>9782</v>
      </c>
      <c r="M207" s="652">
        <f t="shared" si="2"/>
        <v>97.21725303120652</v>
      </c>
    </row>
    <row r="208" spans="1:13" ht="15" customHeight="1">
      <c r="A208" s="175"/>
      <c r="B208" s="420"/>
      <c r="C208" s="420"/>
      <c r="D208" s="438"/>
      <c r="E208" s="176">
        <v>3</v>
      </c>
      <c r="F208" s="12"/>
      <c r="G208" s="177"/>
      <c r="H208" s="178"/>
      <c r="I208" s="179" t="s">
        <v>753</v>
      </c>
      <c r="J208" s="181">
        <v>10769</v>
      </c>
      <c r="K208" s="181">
        <v>11391</v>
      </c>
      <c r="L208" s="181">
        <v>10210</v>
      </c>
      <c r="M208" s="652">
        <f t="shared" si="2"/>
        <v>89.63216574488632</v>
      </c>
    </row>
    <row r="209" spans="1:13" ht="15" customHeight="1">
      <c r="A209" s="175"/>
      <c r="B209" s="420"/>
      <c r="C209" s="420"/>
      <c r="D209" s="438">
        <v>2</v>
      </c>
      <c r="E209" s="176"/>
      <c r="F209" s="12"/>
      <c r="G209" s="177"/>
      <c r="H209" s="178" t="s">
        <v>1840</v>
      </c>
      <c r="I209" s="179"/>
      <c r="J209" s="181"/>
      <c r="K209" s="181"/>
      <c r="L209" s="181"/>
      <c r="M209" s="652"/>
    </row>
    <row r="210" spans="1:13" ht="12.75" customHeight="1">
      <c r="A210" s="175"/>
      <c r="B210" s="420"/>
      <c r="C210" s="420"/>
      <c r="D210" s="438"/>
      <c r="E210" s="176">
        <v>1</v>
      </c>
      <c r="F210" s="12"/>
      <c r="G210" s="177"/>
      <c r="H210" s="178"/>
      <c r="I210" s="179" t="s">
        <v>1841</v>
      </c>
      <c r="J210" s="180"/>
      <c r="K210" s="181">
        <v>119</v>
      </c>
      <c r="L210" s="180">
        <v>102</v>
      </c>
      <c r="M210" s="652">
        <f t="shared" si="2"/>
        <v>85.71428571428571</v>
      </c>
    </row>
    <row r="211" spans="1:13" ht="13.5" customHeight="1">
      <c r="A211" s="175"/>
      <c r="B211" s="420"/>
      <c r="C211" s="420"/>
      <c r="D211" s="438"/>
      <c r="E211" s="176"/>
      <c r="F211" s="457" t="s">
        <v>1853</v>
      </c>
      <c r="G211" s="457"/>
      <c r="H211" s="458"/>
      <c r="I211" s="457"/>
      <c r="J211" s="459">
        <f>SUM(J203:J210)</f>
        <v>51732</v>
      </c>
      <c r="K211" s="459">
        <f>SUM(K203:K210)</f>
        <v>52845</v>
      </c>
      <c r="L211" s="459">
        <f>SUM(L203:L210)</f>
        <v>50853</v>
      </c>
      <c r="M211" s="757">
        <f t="shared" si="2"/>
        <v>96.2304853817769</v>
      </c>
    </row>
    <row r="212" spans="1:13" ht="2.25" customHeight="1">
      <c r="A212" s="175"/>
      <c r="B212" s="420"/>
      <c r="C212" s="420"/>
      <c r="D212" s="438"/>
      <c r="E212" s="176"/>
      <c r="F212" s="12"/>
      <c r="G212" s="177"/>
      <c r="H212" s="178"/>
      <c r="I212" s="179"/>
      <c r="J212" s="180"/>
      <c r="K212" s="180"/>
      <c r="L212" s="180"/>
      <c r="M212" s="652"/>
    </row>
    <row r="213" spans="1:13" ht="13.5" customHeight="1">
      <c r="A213" s="175"/>
      <c r="B213" s="420">
        <v>3</v>
      </c>
      <c r="C213" s="420"/>
      <c r="D213" s="438"/>
      <c r="E213" s="176"/>
      <c r="F213" s="460"/>
      <c r="G213" s="455" t="s">
        <v>2027</v>
      </c>
      <c r="H213" s="456"/>
      <c r="I213" s="456"/>
      <c r="J213" s="180"/>
      <c r="K213" s="180"/>
      <c r="L213" s="180"/>
      <c r="M213" s="652"/>
    </row>
    <row r="214" spans="1:13" ht="16.5" customHeight="1">
      <c r="A214" s="175"/>
      <c r="B214" s="420"/>
      <c r="C214" s="420"/>
      <c r="D214" s="438">
        <v>1</v>
      </c>
      <c r="E214" s="176"/>
      <c r="F214" s="12"/>
      <c r="G214" s="177"/>
      <c r="H214" s="178" t="s">
        <v>1837</v>
      </c>
      <c r="I214" s="179"/>
      <c r="J214" s="180"/>
      <c r="K214" s="180"/>
      <c r="L214" s="180"/>
      <c r="M214" s="652"/>
    </row>
    <row r="215" spans="1:13" ht="14.25" customHeight="1">
      <c r="A215" s="175"/>
      <c r="B215" s="420"/>
      <c r="C215" s="420"/>
      <c r="D215" s="438"/>
      <c r="E215" s="176">
        <v>1</v>
      </c>
      <c r="F215" s="12"/>
      <c r="G215" s="177"/>
      <c r="H215" s="178"/>
      <c r="I215" s="179" t="s">
        <v>752</v>
      </c>
      <c r="J215" s="181">
        <v>51031</v>
      </c>
      <c r="K215" s="181">
        <v>52284</v>
      </c>
      <c r="L215" s="181">
        <v>50965</v>
      </c>
      <c r="M215" s="652">
        <f t="shared" si="2"/>
        <v>97.47723969091882</v>
      </c>
    </row>
    <row r="216" spans="1:13" ht="14.25" customHeight="1">
      <c r="A216" s="175"/>
      <c r="B216" s="420"/>
      <c r="C216" s="420"/>
      <c r="D216" s="438"/>
      <c r="E216" s="176">
        <v>2</v>
      </c>
      <c r="F216" s="12"/>
      <c r="G216" s="177"/>
      <c r="H216" s="178"/>
      <c r="I216" s="179" t="s">
        <v>1838</v>
      </c>
      <c r="J216" s="181">
        <v>16493</v>
      </c>
      <c r="K216" s="181">
        <v>16740</v>
      </c>
      <c r="L216" s="181">
        <v>16411</v>
      </c>
      <c r="M216" s="652">
        <f aca="true" t="shared" si="3" ref="M216:M279">L216/K216*100</f>
        <v>98.03464755077658</v>
      </c>
    </row>
    <row r="217" spans="1:13" ht="14.25" customHeight="1">
      <c r="A217" s="175"/>
      <c r="B217" s="420"/>
      <c r="C217" s="420"/>
      <c r="D217" s="438"/>
      <c r="E217" s="176">
        <v>3</v>
      </c>
      <c r="F217" s="12"/>
      <c r="G217" s="177"/>
      <c r="H217" s="178"/>
      <c r="I217" s="179" t="s">
        <v>753</v>
      </c>
      <c r="J217" s="181">
        <v>15418</v>
      </c>
      <c r="K217" s="181">
        <v>16684</v>
      </c>
      <c r="L217" s="181">
        <v>15063</v>
      </c>
      <c r="M217" s="652">
        <f t="shared" si="3"/>
        <v>90.28410453128745</v>
      </c>
    </row>
    <row r="218" spans="1:13" ht="13.5" customHeight="1">
      <c r="A218" s="175"/>
      <c r="B218" s="420"/>
      <c r="C218" s="420"/>
      <c r="D218" s="438">
        <v>2</v>
      </c>
      <c r="E218" s="176"/>
      <c r="F218" s="12"/>
      <c r="G218" s="177"/>
      <c r="H218" s="178" t="s">
        <v>1840</v>
      </c>
      <c r="I218" s="179"/>
      <c r="J218" s="181"/>
      <c r="K218" s="181"/>
      <c r="L218" s="181"/>
      <c r="M218" s="652"/>
    </row>
    <row r="219" spans="1:13" ht="12" customHeight="1">
      <c r="A219" s="175"/>
      <c r="B219" s="420"/>
      <c r="C219" s="420"/>
      <c r="D219" s="438"/>
      <c r="E219" s="176">
        <v>1</v>
      </c>
      <c r="F219" s="12"/>
      <c r="G219" s="177"/>
      <c r="H219" s="178"/>
      <c r="I219" s="179" t="s">
        <v>1841</v>
      </c>
      <c r="J219" s="181"/>
      <c r="K219" s="181">
        <v>869</v>
      </c>
      <c r="L219" s="181">
        <v>869</v>
      </c>
      <c r="M219" s="652">
        <f t="shared" si="3"/>
        <v>100</v>
      </c>
    </row>
    <row r="220" spans="1:13" ht="7.5" customHeight="1">
      <c r="A220" s="175"/>
      <c r="B220" s="420"/>
      <c r="C220" s="420"/>
      <c r="D220" s="438"/>
      <c r="E220" s="176"/>
      <c r="F220" s="12"/>
      <c r="G220" s="177"/>
      <c r="H220" s="178"/>
      <c r="I220" s="179"/>
      <c r="J220" s="186"/>
      <c r="K220" s="186"/>
      <c r="L220" s="186"/>
      <c r="M220" s="652"/>
    </row>
    <row r="221" spans="1:13" ht="14.25" customHeight="1">
      <c r="A221" s="175"/>
      <c r="B221" s="420"/>
      <c r="C221" s="420"/>
      <c r="D221" s="438"/>
      <c r="E221" s="176"/>
      <c r="F221" s="457" t="s">
        <v>1853</v>
      </c>
      <c r="G221" s="457"/>
      <c r="H221" s="458"/>
      <c r="I221" s="457"/>
      <c r="J221" s="459">
        <f>SUM(J212:J220)</f>
        <v>82942</v>
      </c>
      <c r="K221" s="459">
        <f>SUM(K212:K220)</f>
        <v>86577</v>
      </c>
      <c r="L221" s="459">
        <f>SUM(L212:L220)</f>
        <v>83308</v>
      </c>
      <c r="M221" s="757">
        <f t="shared" si="3"/>
        <v>96.22417039167446</v>
      </c>
    </row>
    <row r="222" spans="1:13" ht="3.75" customHeight="1">
      <c r="A222" s="175"/>
      <c r="B222" s="420"/>
      <c r="C222" s="420"/>
      <c r="D222" s="438"/>
      <c r="E222" s="176"/>
      <c r="F222" s="189"/>
      <c r="G222" s="177"/>
      <c r="H222" s="178"/>
      <c r="I222" s="177"/>
      <c r="J222" s="461"/>
      <c r="K222" s="461"/>
      <c r="L222" s="461"/>
      <c r="M222" s="652"/>
    </row>
    <row r="223" spans="1:13" ht="15.75" customHeight="1">
      <c r="A223" s="175"/>
      <c r="B223" s="420">
        <v>4</v>
      </c>
      <c r="C223" s="420"/>
      <c r="D223" s="438"/>
      <c r="E223" s="176"/>
      <c r="F223" s="460"/>
      <c r="G223" s="455" t="s">
        <v>1854</v>
      </c>
      <c r="H223" s="456"/>
      <c r="I223" s="456"/>
      <c r="J223" s="180"/>
      <c r="K223" s="180"/>
      <c r="L223" s="180"/>
      <c r="M223" s="652"/>
    </row>
    <row r="224" spans="1:13" ht="13.5" customHeight="1">
      <c r="A224" s="175"/>
      <c r="B224" s="420"/>
      <c r="C224" s="420"/>
      <c r="D224" s="438">
        <v>1</v>
      </c>
      <c r="E224" s="176"/>
      <c r="F224" s="12"/>
      <c r="G224" s="177"/>
      <c r="H224" s="178" t="s">
        <v>1837</v>
      </c>
      <c r="I224" s="179"/>
      <c r="J224" s="180"/>
      <c r="K224" s="180"/>
      <c r="L224" s="180"/>
      <c r="M224" s="652"/>
    </row>
    <row r="225" spans="1:13" ht="13.5" customHeight="1">
      <c r="A225" s="175"/>
      <c r="B225" s="420"/>
      <c r="C225" s="420"/>
      <c r="D225" s="438"/>
      <c r="E225" s="176">
        <v>1</v>
      </c>
      <c r="F225" s="12"/>
      <c r="G225" s="177"/>
      <c r="H225" s="178"/>
      <c r="I225" s="179" t="s">
        <v>752</v>
      </c>
      <c r="J225" s="181">
        <v>21551</v>
      </c>
      <c r="K225" s="181">
        <v>21813</v>
      </c>
      <c r="L225" s="181">
        <v>21479</v>
      </c>
      <c r="M225" s="652">
        <f t="shared" si="3"/>
        <v>98.46880300738093</v>
      </c>
    </row>
    <row r="226" spans="1:13" ht="13.5" customHeight="1">
      <c r="A226" s="175"/>
      <c r="B226" s="420"/>
      <c r="C226" s="420"/>
      <c r="D226" s="438"/>
      <c r="E226" s="176">
        <v>2</v>
      </c>
      <c r="F226" s="12"/>
      <c r="G226" s="177"/>
      <c r="H226" s="178"/>
      <c r="I226" s="179" t="s">
        <v>1838</v>
      </c>
      <c r="J226" s="181">
        <v>6949</v>
      </c>
      <c r="K226" s="181">
        <v>6971</v>
      </c>
      <c r="L226" s="181">
        <v>6845</v>
      </c>
      <c r="M226" s="652">
        <f t="shared" si="3"/>
        <v>98.19251183474394</v>
      </c>
    </row>
    <row r="227" spans="1:13" ht="12.75" customHeight="1">
      <c r="A227" s="175"/>
      <c r="B227" s="420"/>
      <c r="C227" s="420"/>
      <c r="D227" s="438"/>
      <c r="E227" s="176">
        <v>3</v>
      </c>
      <c r="F227" s="12"/>
      <c r="G227" s="177"/>
      <c r="H227" s="178"/>
      <c r="I227" s="179" t="s">
        <v>753</v>
      </c>
      <c r="J227" s="181">
        <v>6312</v>
      </c>
      <c r="K227" s="181">
        <v>6805</v>
      </c>
      <c r="L227" s="181">
        <v>6628</v>
      </c>
      <c r="M227" s="652">
        <f t="shared" si="3"/>
        <v>97.39897134459956</v>
      </c>
    </row>
    <row r="228" spans="1:13" ht="7.5" customHeight="1">
      <c r="A228" s="175"/>
      <c r="B228" s="420"/>
      <c r="C228" s="420"/>
      <c r="D228" s="438"/>
      <c r="E228" s="176"/>
      <c r="F228" s="12"/>
      <c r="G228" s="177"/>
      <c r="H228" s="178"/>
      <c r="I228" s="179"/>
      <c r="J228" s="180"/>
      <c r="K228" s="180"/>
      <c r="L228" s="180"/>
      <c r="M228" s="652"/>
    </row>
    <row r="229" spans="1:13" ht="13.5" customHeight="1">
      <c r="A229" s="175"/>
      <c r="B229" s="420"/>
      <c r="C229" s="420"/>
      <c r="D229" s="438"/>
      <c r="E229" s="176"/>
      <c r="F229" s="457" t="s">
        <v>1853</v>
      </c>
      <c r="G229" s="457"/>
      <c r="H229" s="458"/>
      <c r="I229" s="457"/>
      <c r="J229" s="459">
        <f>SUM(J222:J228)</f>
        <v>34812</v>
      </c>
      <c r="K229" s="459">
        <f>SUM(K222:K228)</f>
        <v>35589</v>
      </c>
      <c r="L229" s="459">
        <f>SUM(L222:L228)</f>
        <v>34952</v>
      </c>
      <c r="M229" s="757">
        <f t="shared" si="3"/>
        <v>98.21012110483576</v>
      </c>
    </row>
    <row r="230" spans="1:13" ht="5.25" customHeight="1">
      <c r="A230" s="175"/>
      <c r="B230" s="420"/>
      <c r="C230" s="420"/>
      <c r="D230" s="438"/>
      <c r="E230" s="176"/>
      <c r="F230" s="12"/>
      <c r="G230" s="177"/>
      <c r="H230" s="178"/>
      <c r="I230" s="179"/>
      <c r="J230" s="180"/>
      <c r="K230" s="180"/>
      <c r="L230" s="180"/>
      <c r="M230" s="652"/>
    </row>
    <row r="231" spans="1:13" ht="15" customHeight="1">
      <c r="A231" s="175"/>
      <c r="B231" s="420">
        <v>5</v>
      </c>
      <c r="C231" s="420"/>
      <c r="D231" s="438"/>
      <c r="E231" s="176"/>
      <c r="F231" s="460"/>
      <c r="G231" s="455" t="s">
        <v>964</v>
      </c>
      <c r="H231" s="456"/>
      <c r="I231" s="456"/>
      <c r="J231" s="180"/>
      <c r="K231" s="180"/>
      <c r="L231" s="180"/>
      <c r="M231" s="652"/>
    </row>
    <row r="232" spans="1:13" ht="13.5" customHeight="1">
      <c r="A232" s="175"/>
      <c r="B232" s="420"/>
      <c r="C232" s="420"/>
      <c r="D232" s="438">
        <v>1</v>
      </c>
      <c r="E232" s="176"/>
      <c r="F232" s="12"/>
      <c r="G232" s="177"/>
      <c r="H232" s="178" t="s">
        <v>1837</v>
      </c>
      <c r="I232" s="179"/>
      <c r="J232" s="180"/>
      <c r="K232" s="180"/>
      <c r="L232" s="180"/>
      <c r="M232" s="652"/>
    </row>
    <row r="233" spans="1:13" ht="13.5" customHeight="1">
      <c r="A233" s="175"/>
      <c r="B233" s="420"/>
      <c r="C233" s="420"/>
      <c r="D233" s="438"/>
      <c r="E233" s="176">
        <v>1</v>
      </c>
      <c r="F233" s="12"/>
      <c r="G233" s="177"/>
      <c r="H233" s="178"/>
      <c r="I233" s="179" t="s">
        <v>752</v>
      </c>
      <c r="J233" s="181">
        <v>27461</v>
      </c>
      <c r="K233" s="181">
        <v>27974</v>
      </c>
      <c r="L233" s="181">
        <v>27974</v>
      </c>
      <c r="M233" s="652">
        <f t="shared" si="3"/>
        <v>100</v>
      </c>
    </row>
    <row r="234" spans="1:13" ht="13.5" customHeight="1">
      <c r="A234" s="175"/>
      <c r="B234" s="420"/>
      <c r="C234" s="420"/>
      <c r="D234" s="438"/>
      <c r="E234" s="176">
        <v>2</v>
      </c>
      <c r="F234" s="12"/>
      <c r="G234" s="177"/>
      <c r="H234" s="178"/>
      <c r="I234" s="179" t="s">
        <v>1838</v>
      </c>
      <c r="J234" s="181">
        <v>8739</v>
      </c>
      <c r="K234" s="181">
        <v>8953</v>
      </c>
      <c r="L234" s="181">
        <v>8953</v>
      </c>
      <c r="M234" s="652">
        <f t="shared" si="3"/>
        <v>100</v>
      </c>
    </row>
    <row r="235" spans="1:13" ht="13.5" customHeight="1">
      <c r="A235" s="175"/>
      <c r="B235" s="420"/>
      <c r="C235" s="420"/>
      <c r="D235" s="438"/>
      <c r="E235" s="176">
        <v>3</v>
      </c>
      <c r="F235" s="12"/>
      <c r="G235" s="177"/>
      <c r="H235" s="178"/>
      <c r="I235" s="179" t="s">
        <v>753</v>
      </c>
      <c r="J235" s="181">
        <v>6578</v>
      </c>
      <c r="K235" s="181">
        <v>7894</v>
      </c>
      <c r="L235" s="181">
        <v>7894</v>
      </c>
      <c r="M235" s="652">
        <f t="shared" si="3"/>
        <v>100</v>
      </c>
    </row>
    <row r="236" spans="1:13" ht="13.5" customHeight="1">
      <c r="A236" s="175"/>
      <c r="B236" s="420"/>
      <c r="C236" s="420"/>
      <c r="D236" s="438">
        <v>2</v>
      </c>
      <c r="E236" s="176"/>
      <c r="F236" s="12"/>
      <c r="G236" s="177"/>
      <c r="H236" s="178" t="s">
        <v>1840</v>
      </c>
      <c r="I236" s="179"/>
      <c r="J236" s="181"/>
      <c r="K236" s="181"/>
      <c r="L236" s="181"/>
      <c r="M236" s="652"/>
    </row>
    <row r="237" spans="1:13" ht="12.75" customHeight="1">
      <c r="A237" s="175"/>
      <c r="B237" s="420"/>
      <c r="C237" s="420"/>
      <c r="D237" s="438"/>
      <c r="E237" s="176">
        <v>1</v>
      </c>
      <c r="F237" s="12"/>
      <c r="G237" s="177"/>
      <c r="H237" s="178"/>
      <c r="I237" s="179" t="s">
        <v>1841</v>
      </c>
      <c r="J237" s="181">
        <v>300</v>
      </c>
      <c r="K237" s="181">
        <v>52</v>
      </c>
      <c r="L237" s="181"/>
      <c r="M237" s="652"/>
    </row>
    <row r="238" spans="1:15" ht="6" customHeight="1">
      <c r="A238" s="175"/>
      <c r="B238" s="420"/>
      <c r="C238" s="420"/>
      <c r="D238" s="438"/>
      <c r="E238" s="176"/>
      <c r="F238" s="12"/>
      <c r="G238" s="177"/>
      <c r="H238" s="178"/>
      <c r="I238" s="179"/>
      <c r="J238" s="180"/>
      <c r="K238" s="180"/>
      <c r="L238" s="180"/>
      <c r="M238" s="652"/>
      <c r="O238" s="750"/>
    </row>
    <row r="239" spans="1:13" ht="15.75" customHeight="1">
      <c r="A239" s="175"/>
      <c r="B239" s="420"/>
      <c r="C239" s="420"/>
      <c r="D239" s="438"/>
      <c r="E239" s="176"/>
      <c r="F239" s="457" t="s">
        <v>1853</v>
      </c>
      <c r="G239" s="457"/>
      <c r="H239" s="458"/>
      <c r="I239" s="457"/>
      <c r="J239" s="459">
        <f>SUM(J230:J238)</f>
        <v>43078</v>
      </c>
      <c r="K239" s="459">
        <f>SUM(K230:K238)</f>
        <v>44873</v>
      </c>
      <c r="L239" s="459">
        <f>SUM(L230:L238)</f>
        <v>44821</v>
      </c>
      <c r="M239" s="757">
        <f t="shared" si="3"/>
        <v>99.88411739798988</v>
      </c>
    </row>
    <row r="240" spans="1:13" ht="4.5" customHeight="1">
      <c r="A240" s="175"/>
      <c r="B240" s="420"/>
      <c r="C240" s="420"/>
      <c r="D240" s="438"/>
      <c r="E240" s="176"/>
      <c r="F240" s="12"/>
      <c r="G240" s="177"/>
      <c r="H240" s="178"/>
      <c r="I240" s="179"/>
      <c r="J240" s="180"/>
      <c r="K240" s="180"/>
      <c r="L240" s="180"/>
      <c r="M240" s="652"/>
    </row>
    <row r="241" spans="1:13" ht="12" customHeight="1">
      <c r="A241" s="175"/>
      <c r="B241" s="420">
        <v>6</v>
      </c>
      <c r="C241" s="420"/>
      <c r="D241" s="438"/>
      <c r="E241" s="176"/>
      <c r="F241" s="460"/>
      <c r="G241" s="455" t="s">
        <v>1855</v>
      </c>
      <c r="H241" s="456"/>
      <c r="I241" s="456"/>
      <c r="J241" s="180"/>
      <c r="K241" s="180"/>
      <c r="L241" s="180"/>
      <c r="M241" s="652"/>
    </row>
    <row r="242" spans="1:13" ht="12" customHeight="1">
      <c r="A242" s="175"/>
      <c r="B242" s="420"/>
      <c r="C242" s="420"/>
      <c r="D242" s="438">
        <v>1</v>
      </c>
      <c r="E242" s="176"/>
      <c r="F242" s="12"/>
      <c r="G242" s="177"/>
      <c r="H242" s="178" t="s">
        <v>1837</v>
      </c>
      <c r="I242" s="179"/>
      <c r="J242" s="180"/>
      <c r="K242" s="180"/>
      <c r="L242" s="180"/>
      <c r="M242" s="652"/>
    </row>
    <row r="243" spans="1:13" ht="14.25" customHeight="1">
      <c r="A243" s="175"/>
      <c r="B243" s="420"/>
      <c r="C243" s="420"/>
      <c r="D243" s="438"/>
      <c r="E243" s="176">
        <v>1</v>
      </c>
      <c r="F243" s="12"/>
      <c r="G243" s="177"/>
      <c r="H243" s="178"/>
      <c r="I243" s="179" t="s">
        <v>752</v>
      </c>
      <c r="J243" s="181">
        <v>27480</v>
      </c>
      <c r="K243" s="181">
        <v>27854</v>
      </c>
      <c r="L243" s="181">
        <v>27384</v>
      </c>
      <c r="M243" s="652">
        <f t="shared" si="3"/>
        <v>98.31263014288791</v>
      </c>
    </row>
    <row r="244" spans="1:13" ht="14.25" customHeight="1">
      <c r="A244" s="175"/>
      <c r="B244" s="420"/>
      <c r="C244" s="420"/>
      <c r="D244" s="438"/>
      <c r="E244" s="176">
        <v>2</v>
      </c>
      <c r="F244" s="12"/>
      <c r="G244" s="177"/>
      <c r="H244" s="178"/>
      <c r="I244" s="179" t="s">
        <v>1838</v>
      </c>
      <c r="J244" s="181">
        <v>8973</v>
      </c>
      <c r="K244" s="181">
        <v>9031</v>
      </c>
      <c r="L244" s="181">
        <v>8834</v>
      </c>
      <c r="M244" s="652">
        <f t="shared" si="3"/>
        <v>97.81862473701695</v>
      </c>
    </row>
    <row r="245" spans="1:13" ht="12.75" customHeight="1">
      <c r="A245" s="175"/>
      <c r="B245" s="420"/>
      <c r="C245" s="420"/>
      <c r="D245" s="438"/>
      <c r="E245" s="176">
        <v>3</v>
      </c>
      <c r="F245" s="12"/>
      <c r="G245" s="177"/>
      <c r="H245" s="178"/>
      <c r="I245" s="179" t="s">
        <v>753</v>
      </c>
      <c r="J245" s="181">
        <v>7600</v>
      </c>
      <c r="K245" s="181">
        <v>10092</v>
      </c>
      <c r="L245" s="181">
        <v>9112</v>
      </c>
      <c r="M245" s="652">
        <f t="shared" si="3"/>
        <v>90.28933808957589</v>
      </c>
    </row>
    <row r="246" spans="1:13" ht="4.5" customHeight="1">
      <c r="A246" s="175"/>
      <c r="B246" s="420"/>
      <c r="C246" s="420"/>
      <c r="D246" s="438"/>
      <c r="E246" s="176"/>
      <c r="F246" s="12"/>
      <c r="G246" s="177"/>
      <c r="H246" s="178"/>
      <c r="I246" s="179"/>
      <c r="J246" s="180"/>
      <c r="K246" s="180"/>
      <c r="L246" s="180"/>
      <c r="M246" s="652"/>
    </row>
    <row r="247" spans="1:13" ht="18.75" customHeight="1">
      <c r="A247" s="175"/>
      <c r="B247" s="420"/>
      <c r="C247" s="420"/>
      <c r="D247" s="438"/>
      <c r="E247" s="176"/>
      <c r="F247" s="457" t="s">
        <v>1853</v>
      </c>
      <c r="G247" s="457"/>
      <c r="H247" s="458"/>
      <c r="I247" s="457"/>
      <c r="J247" s="459">
        <f>SUM(J240:J246)</f>
        <v>44053</v>
      </c>
      <c r="K247" s="459">
        <f>SUM(K240:K246)</f>
        <v>46977</v>
      </c>
      <c r="L247" s="459">
        <f>SUM(L240:L246)</f>
        <v>45330</v>
      </c>
      <c r="M247" s="757">
        <f t="shared" si="3"/>
        <v>96.49402899291142</v>
      </c>
    </row>
    <row r="248" spans="1:13" ht="15.75" customHeight="1">
      <c r="A248" s="175"/>
      <c r="B248" s="420"/>
      <c r="C248" s="420"/>
      <c r="D248" s="438"/>
      <c r="E248" s="176"/>
      <c r="F248" s="12"/>
      <c r="G248" s="177"/>
      <c r="H248" s="178"/>
      <c r="I248" s="179"/>
      <c r="J248" s="180"/>
      <c r="K248" s="180"/>
      <c r="L248" s="180"/>
      <c r="M248" s="652"/>
    </row>
    <row r="249" spans="1:13" ht="16.5" customHeight="1">
      <c r="A249" s="175"/>
      <c r="B249" s="420">
        <v>7</v>
      </c>
      <c r="C249" s="420"/>
      <c r="D249" s="438"/>
      <c r="E249" s="176"/>
      <c r="F249" s="460"/>
      <c r="G249" s="455" t="s">
        <v>1856</v>
      </c>
      <c r="H249" s="456"/>
      <c r="I249" s="456"/>
      <c r="J249" s="180"/>
      <c r="K249" s="180"/>
      <c r="L249" s="180"/>
      <c r="M249" s="652"/>
    </row>
    <row r="250" spans="1:13" ht="16.5" customHeight="1">
      <c r="A250" s="175"/>
      <c r="B250" s="420"/>
      <c r="C250" s="420"/>
      <c r="D250" s="438">
        <v>1</v>
      </c>
      <c r="E250" s="176"/>
      <c r="F250" s="12"/>
      <c r="G250" s="177"/>
      <c r="H250" s="178" t="s">
        <v>1837</v>
      </c>
      <c r="I250" s="179"/>
      <c r="J250" s="180"/>
      <c r="K250" s="180"/>
      <c r="L250" s="180"/>
      <c r="M250" s="652"/>
    </row>
    <row r="251" spans="1:13" ht="16.5" customHeight="1">
      <c r="A251" s="175"/>
      <c r="B251" s="420"/>
      <c r="C251" s="420"/>
      <c r="D251" s="438"/>
      <c r="E251" s="176">
        <v>1</v>
      </c>
      <c r="F251" s="12"/>
      <c r="G251" s="177"/>
      <c r="H251" s="178"/>
      <c r="I251" s="179" t="s">
        <v>752</v>
      </c>
      <c r="J251" s="181">
        <v>34357</v>
      </c>
      <c r="K251" s="181">
        <v>34882</v>
      </c>
      <c r="L251" s="181">
        <v>34644</v>
      </c>
      <c r="M251" s="652">
        <f t="shared" si="3"/>
        <v>99.31769967318388</v>
      </c>
    </row>
    <row r="252" spans="1:13" ht="16.5" customHeight="1">
      <c r="A252" s="175"/>
      <c r="B252" s="420"/>
      <c r="C252" s="420"/>
      <c r="D252" s="438"/>
      <c r="E252" s="176">
        <v>2</v>
      </c>
      <c r="F252" s="12"/>
      <c r="G252" s="177"/>
      <c r="H252" s="178"/>
      <c r="I252" s="179" t="s">
        <v>1838</v>
      </c>
      <c r="J252" s="181">
        <v>11185</v>
      </c>
      <c r="K252" s="181">
        <v>11280</v>
      </c>
      <c r="L252" s="181">
        <v>11214</v>
      </c>
      <c r="M252" s="652">
        <f t="shared" si="3"/>
        <v>99.41489361702128</v>
      </c>
    </row>
    <row r="253" spans="1:13" ht="16.5" customHeight="1">
      <c r="A253" s="175"/>
      <c r="B253" s="420"/>
      <c r="C253" s="420"/>
      <c r="D253" s="438"/>
      <c r="E253" s="176">
        <v>3</v>
      </c>
      <c r="F253" s="12"/>
      <c r="G253" s="177"/>
      <c r="H253" s="178"/>
      <c r="I253" s="179" t="s">
        <v>753</v>
      </c>
      <c r="J253" s="181">
        <v>9584</v>
      </c>
      <c r="K253" s="181">
        <v>11473</v>
      </c>
      <c r="L253" s="181">
        <v>10214</v>
      </c>
      <c r="M253" s="652">
        <f t="shared" si="3"/>
        <v>89.02640983177896</v>
      </c>
    </row>
    <row r="254" spans="1:13" ht="9" customHeight="1">
      <c r="A254" s="175"/>
      <c r="B254" s="420"/>
      <c r="C254" s="420"/>
      <c r="D254" s="438"/>
      <c r="E254" s="176"/>
      <c r="F254" s="12"/>
      <c r="G254" s="177"/>
      <c r="H254" s="178"/>
      <c r="I254" s="179"/>
      <c r="J254" s="180"/>
      <c r="K254" s="180"/>
      <c r="L254" s="180"/>
      <c r="M254" s="652"/>
    </row>
    <row r="255" spans="1:13" ht="17.25" customHeight="1">
      <c r="A255" s="175"/>
      <c r="B255" s="420"/>
      <c r="C255" s="420"/>
      <c r="D255" s="438"/>
      <c r="E255" s="176"/>
      <c r="F255" s="457" t="s">
        <v>1853</v>
      </c>
      <c r="G255" s="457"/>
      <c r="H255" s="458"/>
      <c r="I255" s="457"/>
      <c r="J255" s="459">
        <f>SUM(J248:J254)</f>
        <v>55126</v>
      </c>
      <c r="K255" s="459">
        <f>SUM(K248:K254)</f>
        <v>57635</v>
      </c>
      <c r="L255" s="459">
        <f>SUM(L248:L254)</f>
        <v>56072</v>
      </c>
      <c r="M255" s="757">
        <f t="shared" si="3"/>
        <v>97.28810618547757</v>
      </c>
    </row>
    <row r="256" spans="1:13" ht="12" customHeight="1">
      <c r="A256" s="175"/>
      <c r="B256" s="420"/>
      <c r="C256" s="420"/>
      <c r="D256" s="438"/>
      <c r="E256" s="176"/>
      <c r="F256" s="12"/>
      <c r="G256" s="177"/>
      <c r="H256" s="178"/>
      <c r="I256" s="177"/>
      <c r="J256" s="193"/>
      <c r="K256" s="193"/>
      <c r="L256" s="193"/>
      <c r="M256" s="652"/>
    </row>
    <row r="257" spans="1:13" ht="13.5" customHeight="1">
      <c r="A257" s="175"/>
      <c r="B257" s="420">
        <v>8</v>
      </c>
      <c r="C257" s="420"/>
      <c r="D257" s="438"/>
      <c r="E257" s="176"/>
      <c r="F257" s="12"/>
      <c r="G257" s="455" t="s">
        <v>1857</v>
      </c>
      <c r="H257" s="178"/>
      <c r="I257" s="179"/>
      <c r="J257" s="180"/>
      <c r="K257" s="180"/>
      <c r="L257" s="180"/>
      <c r="M257" s="652"/>
    </row>
    <row r="258" spans="1:13" ht="13.5" customHeight="1">
      <c r="A258" s="175"/>
      <c r="B258" s="420"/>
      <c r="C258" s="420"/>
      <c r="D258" s="438">
        <v>1</v>
      </c>
      <c r="E258" s="176"/>
      <c r="F258" s="12"/>
      <c r="G258" s="177"/>
      <c r="H258" s="178" t="s">
        <v>1837</v>
      </c>
      <c r="I258" s="179"/>
      <c r="J258" s="180"/>
      <c r="K258" s="180"/>
      <c r="L258" s="180"/>
      <c r="M258" s="652"/>
    </row>
    <row r="259" spans="1:13" ht="13.5" customHeight="1">
      <c r="A259" s="175"/>
      <c r="B259" s="420"/>
      <c r="C259" s="420"/>
      <c r="D259" s="438"/>
      <c r="E259" s="176">
        <v>1</v>
      </c>
      <c r="F259" s="12"/>
      <c r="G259" s="177"/>
      <c r="H259" s="178"/>
      <c r="I259" s="179" t="s">
        <v>752</v>
      </c>
      <c r="J259" s="181">
        <v>21954</v>
      </c>
      <c r="K259" s="181">
        <v>22167</v>
      </c>
      <c r="L259" s="181">
        <v>21723</v>
      </c>
      <c r="M259" s="652">
        <f t="shared" si="3"/>
        <v>97.99702260116389</v>
      </c>
    </row>
    <row r="260" spans="1:13" ht="13.5" customHeight="1">
      <c r="A260" s="175"/>
      <c r="B260" s="420"/>
      <c r="C260" s="420"/>
      <c r="D260" s="438"/>
      <c r="E260" s="176">
        <v>2</v>
      </c>
      <c r="F260" s="12"/>
      <c r="G260" s="177"/>
      <c r="H260" s="178"/>
      <c r="I260" s="179" t="s">
        <v>1838</v>
      </c>
      <c r="J260" s="181">
        <v>7079</v>
      </c>
      <c r="K260" s="181">
        <v>7101</v>
      </c>
      <c r="L260" s="181">
        <v>7017</v>
      </c>
      <c r="M260" s="652">
        <f t="shared" si="3"/>
        <v>98.81706801858893</v>
      </c>
    </row>
    <row r="261" spans="1:13" ht="13.5" customHeight="1">
      <c r="A261" s="175"/>
      <c r="B261" s="420"/>
      <c r="C261" s="420"/>
      <c r="D261" s="438"/>
      <c r="E261" s="176">
        <v>3</v>
      </c>
      <c r="F261" s="12"/>
      <c r="G261" s="177"/>
      <c r="H261" s="178"/>
      <c r="I261" s="179" t="s">
        <v>753</v>
      </c>
      <c r="J261" s="181">
        <v>4424</v>
      </c>
      <c r="K261" s="181">
        <v>5234</v>
      </c>
      <c r="L261" s="181">
        <v>4813</v>
      </c>
      <c r="M261" s="652">
        <f t="shared" si="3"/>
        <v>91.95643867023308</v>
      </c>
    </row>
    <row r="262" spans="1:13" ht="6" customHeight="1">
      <c r="A262" s="175"/>
      <c r="B262" s="420"/>
      <c r="C262" s="420"/>
      <c r="D262" s="438"/>
      <c r="E262" s="176"/>
      <c r="F262" s="12"/>
      <c r="G262" s="177"/>
      <c r="H262" s="178"/>
      <c r="I262" s="179"/>
      <c r="J262" s="180"/>
      <c r="K262" s="180"/>
      <c r="L262" s="180"/>
      <c r="M262" s="652"/>
    </row>
    <row r="263" spans="1:13" ht="20.25" customHeight="1">
      <c r="A263" s="175"/>
      <c r="B263" s="420"/>
      <c r="C263" s="420"/>
      <c r="D263" s="438"/>
      <c r="E263" s="176"/>
      <c r="F263" s="457" t="s">
        <v>1853</v>
      </c>
      <c r="G263" s="457"/>
      <c r="H263" s="458"/>
      <c r="I263" s="457"/>
      <c r="J263" s="459">
        <f>SUM(J256:J262)</f>
        <v>33457</v>
      </c>
      <c r="K263" s="459">
        <f>SUM(K256:K262)</f>
        <v>34502</v>
      </c>
      <c r="L263" s="459">
        <f>SUM(L256:L262)</f>
        <v>33553</v>
      </c>
      <c r="M263" s="757">
        <f t="shared" si="3"/>
        <v>97.24943481537302</v>
      </c>
    </row>
    <row r="264" spans="1:13" ht="6" customHeight="1">
      <c r="A264" s="175"/>
      <c r="B264" s="420"/>
      <c r="C264" s="420"/>
      <c r="D264" s="438"/>
      <c r="E264" s="176"/>
      <c r="F264" s="12"/>
      <c r="G264" s="177"/>
      <c r="H264" s="178"/>
      <c r="I264" s="179"/>
      <c r="J264" s="180"/>
      <c r="K264" s="180"/>
      <c r="L264" s="180"/>
      <c r="M264" s="652"/>
    </row>
    <row r="265" spans="1:13" ht="13.5" customHeight="1">
      <c r="A265" s="175"/>
      <c r="B265" s="420">
        <v>9</v>
      </c>
      <c r="C265" s="420"/>
      <c r="D265" s="438"/>
      <c r="E265" s="176"/>
      <c r="F265" s="12"/>
      <c r="G265" s="455" t="s">
        <v>1858</v>
      </c>
      <c r="H265" s="456"/>
      <c r="I265" s="456"/>
      <c r="J265" s="180"/>
      <c r="K265" s="180"/>
      <c r="L265" s="180"/>
      <c r="M265" s="652"/>
    </row>
    <row r="266" spans="1:13" ht="13.5" customHeight="1">
      <c r="A266" s="175"/>
      <c r="B266" s="420"/>
      <c r="C266" s="420"/>
      <c r="D266" s="438">
        <v>1</v>
      </c>
      <c r="E266" s="176"/>
      <c r="F266" s="12"/>
      <c r="G266" s="177"/>
      <c r="H266" s="178" t="s">
        <v>1837</v>
      </c>
      <c r="I266" s="179"/>
      <c r="J266" s="180"/>
      <c r="K266" s="180"/>
      <c r="L266" s="180"/>
      <c r="M266" s="652"/>
    </row>
    <row r="267" spans="1:13" ht="13.5" customHeight="1">
      <c r="A267" s="175"/>
      <c r="B267" s="420"/>
      <c r="C267" s="420"/>
      <c r="D267" s="438"/>
      <c r="E267" s="176">
        <v>1</v>
      </c>
      <c r="F267" s="12"/>
      <c r="G267" s="177"/>
      <c r="H267" s="178"/>
      <c r="I267" s="179" t="s">
        <v>752</v>
      </c>
      <c r="J267" s="181">
        <v>36059</v>
      </c>
      <c r="K267" s="181">
        <v>36589</v>
      </c>
      <c r="L267" s="181">
        <v>36242</v>
      </c>
      <c r="M267" s="652">
        <f t="shared" si="3"/>
        <v>99.05162753833119</v>
      </c>
    </row>
    <row r="268" spans="1:13" ht="13.5" customHeight="1">
      <c r="A268" s="175"/>
      <c r="B268" s="420"/>
      <c r="C268" s="420"/>
      <c r="D268" s="438"/>
      <c r="E268" s="176">
        <v>2</v>
      </c>
      <c r="F268" s="12"/>
      <c r="G268" s="177"/>
      <c r="H268" s="178"/>
      <c r="I268" s="179" t="s">
        <v>1838</v>
      </c>
      <c r="J268" s="181">
        <v>11662</v>
      </c>
      <c r="K268" s="181">
        <v>11961</v>
      </c>
      <c r="L268" s="181">
        <v>11961</v>
      </c>
      <c r="M268" s="652">
        <f t="shared" si="3"/>
        <v>100</v>
      </c>
    </row>
    <row r="269" spans="1:13" ht="11.25" customHeight="1">
      <c r="A269" s="175"/>
      <c r="B269" s="420"/>
      <c r="C269" s="420"/>
      <c r="D269" s="438"/>
      <c r="E269" s="176">
        <v>3</v>
      </c>
      <c r="F269" s="12"/>
      <c r="G269" s="177"/>
      <c r="H269" s="178"/>
      <c r="I269" s="179" t="s">
        <v>753</v>
      </c>
      <c r="J269" s="181">
        <v>11008</v>
      </c>
      <c r="K269" s="181">
        <v>11698</v>
      </c>
      <c r="L269" s="181">
        <v>11698</v>
      </c>
      <c r="M269" s="652">
        <f t="shared" si="3"/>
        <v>100</v>
      </c>
    </row>
    <row r="270" spans="1:13" ht="13.5" customHeight="1">
      <c r="A270" s="175"/>
      <c r="B270" s="420"/>
      <c r="C270" s="420"/>
      <c r="D270" s="438">
        <v>2</v>
      </c>
      <c r="E270" s="176"/>
      <c r="F270" s="12"/>
      <c r="G270" s="177"/>
      <c r="H270" s="178" t="s">
        <v>1840</v>
      </c>
      <c r="I270" s="179"/>
      <c r="J270" s="181"/>
      <c r="K270" s="181"/>
      <c r="L270" s="181"/>
      <c r="M270" s="652"/>
    </row>
    <row r="271" spans="1:13" ht="13.5" customHeight="1">
      <c r="A271" s="175"/>
      <c r="B271" s="420"/>
      <c r="C271" s="420"/>
      <c r="D271" s="438"/>
      <c r="E271" s="176">
        <v>1</v>
      </c>
      <c r="F271" s="12"/>
      <c r="G271" s="177"/>
      <c r="H271" s="178"/>
      <c r="I271" s="179" t="s">
        <v>1841</v>
      </c>
      <c r="J271" s="181"/>
      <c r="K271" s="181">
        <v>280</v>
      </c>
      <c r="L271" s="181">
        <v>280</v>
      </c>
      <c r="M271" s="652">
        <f t="shared" si="3"/>
        <v>100</v>
      </c>
    </row>
    <row r="272" spans="1:13" ht="10.5" customHeight="1">
      <c r="A272" s="175"/>
      <c r="B272" s="420"/>
      <c r="C272" s="420"/>
      <c r="D272" s="438"/>
      <c r="E272" s="176"/>
      <c r="F272" s="12"/>
      <c r="G272" s="177"/>
      <c r="H272" s="178"/>
      <c r="I272" s="179"/>
      <c r="J272" s="180"/>
      <c r="K272" s="180"/>
      <c r="L272" s="180"/>
      <c r="M272" s="652"/>
    </row>
    <row r="273" spans="1:13" ht="19.5" customHeight="1">
      <c r="A273" s="175"/>
      <c r="B273" s="420"/>
      <c r="C273" s="420"/>
      <c r="D273" s="438"/>
      <c r="E273" s="176"/>
      <c r="F273" s="457" t="s">
        <v>1853</v>
      </c>
      <c r="G273" s="457"/>
      <c r="H273" s="458"/>
      <c r="I273" s="457"/>
      <c r="J273" s="459">
        <f>SUM(J264:J272)</f>
        <v>58729</v>
      </c>
      <c r="K273" s="459">
        <f>SUM(K264:K272)</f>
        <v>60528</v>
      </c>
      <c r="L273" s="459">
        <f>SUM(L264:L272)</f>
        <v>60181</v>
      </c>
      <c r="M273" s="757">
        <f t="shared" si="3"/>
        <v>99.42671160454665</v>
      </c>
    </row>
    <row r="274" spans="1:13" ht="8.25" customHeight="1">
      <c r="A274" s="175"/>
      <c r="B274" s="420"/>
      <c r="C274" s="420"/>
      <c r="D274" s="438"/>
      <c r="E274" s="176"/>
      <c r="F274" s="189"/>
      <c r="G274" s="177"/>
      <c r="H274" s="178"/>
      <c r="I274" s="179"/>
      <c r="J274" s="180"/>
      <c r="K274" s="180"/>
      <c r="L274" s="180"/>
      <c r="M274" s="652"/>
    </row>
    <row r="275" spans="1:13" ht="15.75" customHeight="1">
      <c r="A275" s="175"/>
      <c r="B275" s="420">
        <v>10</v>
      </c>
      <c r="C275" s="420"/>
      <c r="D275" s="438"/>
      <c r="E275" s="176"/>
      <c r="F275" s="460"/>
      <c r="G275" s="455" t="s">
        <v>1859</v>
      </c>
      <c r="H275" s="456"/>
      <c r="I275" s="456"/>
      <c r="J275" s="180"/>
      <c r="K275" s="180"/>
      <c r="L275" s="180"/>
      <c r="M275" s="652"/>
    </row>
    <row r="276" spans="1:13" ht="13.5" customHeight="1">
      <c r="A276" s="175"/>
      <c r="B276" s="420"/>
      <c r="C276" s="420"/>
      <c r="D276" s="438">
        <v>1</v>
      </c>
      <c r="E276" s="176"/>
      <c r="F276" s="12"/>
      <c r="G276" s="177"/>
      <c r="H276" s="178" t="s">
        <v>1837</v>
      </c>
      <c r="I276" s="179"/>
      <c r="J276" s="180"/>
      <c r="K276" s="180"/>
      <c r="L276" s="180"/>
      <c r="M276" s="652"/>
    </row>
    <row r="277" spans="1:13" ht="13.5" customHeight="1">
      <c r="A277" s="175"/>
      <c r="B277" s="420"/>
      <c r="C277" s="420"/>
      <c r="D277" s="438"/>
      <c r="E277" s="176">
        <v>1</v>
      </c>
      <c r="F277" s="12"/>
      <c r="G277" s="177"/>
      <c r="H277" s="178"/>
      <c r="I277" s="179" t="s">
        <v>752</v>
      </c>
      <c r="J277" s="181">
        <v>27052</v>
      </c>
      <c r="K277" s="181">
        <v>27238</v>
      </c>
      <c r="L277" s="181">
        <v>26965</v>
      </c>
      <c r="M277" s="652">
        <f t="shared" si="3"/>
        <v>98.99772376826492</v>
      </c>
    </row>
    <row r="278" spans="1:13" ht="13.5" customHeight="1">
      <c r="A278" s="175"/>
      <c r="B278" s="420"/>
      <c r="C278" s="420"/>
      <c r="D278" s="438"/>
      <c r="E278" s="176">
        <v>2</v>
      </c>
      <c r="F278" s="12"/>
      <c r="G278" s="177"/>
      <c r="H278" s="178"/>
      <c r="I278" s="179" t="s">
        <v>1838</v>
      </c>
      <c r="J278" s="181">
        <v>8822</v>
      </c>
      <c r="K278" s="181">
        <v>8849</v>
      </c>
      <c r="L278" s="181">
        <v>8719</v>
      </c>
      <c r="M278" s="652">
        <f t="shared" si="3"/>
        <v>98.53090744716917</v>
      </c>
    </row>
    <row r="279" spans="1:13" ht="13.5" customHeight="1">
      <c r="A279" s="175"/>
      <c r="B279" s="420"/>
      <c r="C279" s="420"/>
      <c r="D279" s="438"/>
      <c r="E279" s="176">
        <v>3</v>
      </c>
      <c r="F279" s="12"/>
      <c r="G279" s="177"/>
      <c r="H279" s="178"/>
      <c r="I279" s="179" t="s">
        <v>753</v>
      </c>
      <c r="J279" s="181">
        <v>7565</v>
      </c>
      <c r="K279" s="181">
        <v>8473</v>
      </c>
      <c r="L279" s="181">
        <v>7798</v>
      </c>
      <c r="M279" s="652">
        <f t="shared" si="3"/>
        <v>92.0335182343916</v>
      </c>
    </row>
    <row r="280" spans="1:13" ht="13.5" customHeight="1">
      <c r="A280" s="175"/>
      <c r="B280" s="420"/>
      <c r="C280" s="420"/>
      <c r="D280" s="438">
        <v>2</v>
      </c>
      <c r="E280" s="176"/>
      <c r="F280" s="12"/>
      <c r="G280" s="177"/>
      <c r="H280" s="178" t="s">
        <v>1840</v>
      </c>
      <c r="I280" s="179"/>
      <c r="J280" s="181"/>
      <c r="K280" s="181"/>
      <c r="L280" s="181"/>
      <c r="M280" s="652"/>
    </row>
    <row r="281" spans="1:13" ht="10.5" customHeight="1">
      <c r="A281" s="175"/>
      <c r="B281" s="420"/>
      <c r="C281" s="420"/>
      <c r="D281" s="438"/>
      <c r="E281" s="176">
        <v>1</v>
      </c>
      <c r="F281" s="12"/>
      <c r="G281" s="177"/>
      <c r="H281" s="178"/>
      <c r="I281" s="179" t="s">
        <v>1841</v>
      </c>
      <c r="J281" s="181"/>
      <c r="K281" s="181">
        <v>210</v>
      </c>
      <c r="L281" s="181"/>
      <c r="M281" s="652"/>
    </row>
    <row r="282" spans="1:13" ht="7.5" customHeight="1">
      <c r="A282" s="175"/>
      <c r="B282" s="420"/>
      <c r="C282" s="420"/>
      <c r="D282" s="438"/>
      <c r="E282" s="176"/>
      <c r="F282" s="12"/>
      <c r="G282" s="177"/>
      <c r="H282" s="178"/>
      <c r="I282" s="179"/>
      <c r="J282" s="180"/>
      <c r="K282" s="180"/>
      <c r="L282" s="180"/>
      <c r="M282" s="652"/>
    </row>
    <row r="283" spans="1:13" ht="18" customHeight="1">
      <c r="A283" s="175"/>
      <c r="B283" s="420"/>
      <c r="C283" s="420"/>
      <c r="D283" s="438"/>
      <c r="E283" s="176"/>
      <c r="F283" s="457" t="s">
        <v>1853</v>
      </c>
      <c r="G283" s="457"/>
      <c r="H283" s="458"/>
      <c r="I283" s="457"/>
      <c r="J283" s="459">
        <f>SUM(J274:J282)</f>
        <v>43439</v>
      </c>
      <c r="K283" s="459">
        <f>SUM(K274:K282)</f>
        <v>44770</v>
      </c>
      <c r="L283" s="459">
        <f>SUM(L274:L282)</f>
        <v>43482</v>
      </c>
      <c r="M283" s="757">
        <f>L283/K283*100</f>
        <v>97.12307348670986</v>
      </c>
    </row>
    <row r="284" spans="1:13" ht="9" customHeight="1">
      <c r="A284" s="175"/>
      <c r="B284" s="420"/>
      <c r="C284" s="420"/>
      <c r="D284" s="438"/>
      <c r="E284" s="176"/>
      <c r="F284" s="463"/>
      <c r="G284" s="464"/>
      <c r="H284" s="465"/>
      <c r="I284" s="462"/>
      <c r="J284" s="180"/>
      <c r="K284" s="180"/>
      <c r="L284" s="180"/>
      <c r="M284" s="652"/>
    </row>
    <row r="285" spans="1:13" ht="13.5" customHeight="1">
      <c r="A285" s="175"/>
      <c r="B285" s="420">
        <v>11</v>
      </c>
      <c r="C285" s="420"/>
      <c r="D285" s="438"/>
      <c r="E285" s="176"/>
      <c r="F285" s="460"/>
      <c r="G285" s="455" t="s">
        <v>1812</v>
      </c>
      <c r="H285" s="456"/>
      <c r="I285" s="456"/>
      <c r="J285" s="180"/>
      <c r="K285" s="180"/>
      <c r="L285" s="180"/>
      <c r="M285" s="652"/>
    </row>
    <row r="286" spans="1:13" ht="13.5" customHeight="1">
      <c r="A286" s="175"/>
      <c r="B286" s="420"/>
      <c r="C286" s="420"/>
      <c r="D286" s="438">
        <v>1</v>
      </c>
      <c r="E286" s="176"/>
      <c r="F286" s="12"/>
      <c r="G286" s="177"/>
      <c r="H286" s="178" t="s">
        <v>1837</v>
      </c>
      <c r="I286" s="179"/>
      <c r="J286" s="180"/>
      <c r="K286" s="180"/>
      <c r="L286" s="180"/>
      <c r="M286" s="652"/>
    </row>
    <row r="287" spans="1:13" ht="13.5" customHeight="1">
      <c r="A287" s="175"/>
      <c r="B287" s="420"/>
      <c r="C287" s="420"/>
      <c r="D287" s="438"/>
      <c r="E287" s="176">
        <v>1</v>
      </c>
      <c r="F287" s="12"/>
      <c r="G287" s="177"/>
      <c r="H287" s="178"/>
      <c r="I287" s="179" t="s">
        <v>752</v>
      </c>
      <c r="J287" s="181">
        <v>26526</v>
      </c>
      <c r="K287" s="181">
        <v>26957</v>
      </c>
      <c r="L287" s="181">
        <v>26469</v>
      </c>
      <c r="M287" s="652">
        <f>L287/K287*100</f>
        <v>98.18970953741143</v>
      </c>
    </row>
    <row r="288" spans="1:13" ht="13.5" customHeight="1">
      <c r="A288" s="175"/>
      <c r="B288" s="420"/>
      <c r="C288" s="420"/>
      <c r="D288" s="438"/>
      <c r="E288" s="176">
        <v>2</v>
      </c>
      <c r="F288" s="12"/>
      <c r="G288" s="177"/>
      <c r="H288" s="178"/>
      <c r="I288" s="179" t="s">
        <v>1838</v>
      </c>
      <c r="J288" s="181">
        <v>8608</v>
      </c>
      <c r="K288" s="181">
        <v>8656</v>
      </c>
      <c r="L288" s="181">
        <v>8517</v>
      </c>
      <c r="M288" s="652">
        <f>L288/K288*100</f>
        <v>98.39417744916821</v>
      </c>
    </row>
    <row r="289" spans="1:13" ht="13.5" customHeight="1">
      <c r="A289" s="175"/>
      <c r="B289" s="420"/>
      <c r="C289" s="420"/>
      <c r="D289" s="438"/>
      <c r="E289" s="176">
        <v>3</v>
      </c>
      <c r="F289" s="12"/>
      <c r="G289" s="177"/>
      <c r="H289" s="178"/>
      <c r="I289" s="179" t="s">
        <v>753</v>
      </c>
      <c r="J289" s="181">
        <v>10450</v>
      </c>
      <c r="K289" s="181">
        <v>12511</v>
      </c>
      <c r="L289" s="181">
        <v>10888</v>
      </c>
      <c r="M289" s="652">
        <f>L289/K289*100</f>
        <v>87.02741587403085</v>
      </c>
    </row>
    <row r="290" spans="1:13" ht="13.5" customHeight="1">
      <c r="A290" s="175"/>
      <c r="B290" s="420"/>
      <c r="C290" s="420"/>
      <c r="D290" s="438">
        <v>2</v>
      </c>
      <c r="E290" s="176"/>
      <c r="F290" s="12"/>
      <c r="G290" s="177"/>
      <c r="H290" s="178" t="s">
        <v>1840</v>
      </c>
      <c r="I290" s="179"/>
      <c r="J290" s="181"/>
      <c r="K290" s="181"/>
      <c r="L290" s="181"/>
      <c r="M290" s="652"/>
    </row>
    <row r="291" spans="1:13" ht="11.25" customHeight="1">
      <c r="A291" s="175"/>
      <c r="B291" s="420"/>
      <c r="C291" s="420"/>
      <c r="D291" s="438"/>
      <c r="E291" s="176">
        <v>1</v>
      </c>
      <c r="F291" s="12"/>
      <c r="G291" s="177"/>
      <c r="H291" s="178"/>
      <c r="I291" s="179" t="s">
        <v>1841</v>
      </c>
      <c r="J291" s="181">
        <v>300</v>
      </c>
      <c r="K291" s="181">
        <v>250</v>
      </c>
      <c r="L291" s="181">
        <v>250</v>
      </c>
      <c r="M291" s="652">
        <f>L291/K291*100</f>
        <v>100</v>
      </c>
    </row>
    <row r="292" spans="1:13" ht="8.25" customHeight="1">
      <c r="A292" s="175"/>
      <c r="B292" s="420"/>
      <c r="C292" s="420"/>
      <c r="D292" s="438"/>
      <c r="E292" s="176"/>
      <c r="F292" s="12"/>
      <c r="G292" s="177"/>
      <c r="H292" s="178"/>
      <c r="I292" s="179"/>
      <c r="J292" s="180"/>
      <c r="K292" s="180"/>
      <c r="L292" s="180"/>
      <c r="M292" s="652"/>
    </row>
    <row r="293" spans="1:13" ht="18.75" customHeight="1">
      <c r="A293" s="175"/>
      <c r="B293" s="420"/>
      <c r="C293" s="420"/>
      <c r="D293" s="438"/>
      <c r="E293" s="176"/>
      <c r="F293" s="457" t="s">
        <v>1853</v>
      </c>
      <c r="G293" s="457"/>
      <c r="H293" s="458"/>
      <c r="I293" s="457"/>
      <c r="J293" s="459">
        <f>SUM(J284:J292)</f>
        <v>45884</v>
      </c>
      <c r="K293" s="459">
        <f>SUM(K284:K292)</f>
        <v>48374</v>
      </c>
      <c r="L293" s="459">
        <f>SUM(L284:L292)</f>
        <v>46124</v>
      </c>
      <c r="M293" s="757">
        <f>L293/K293*100</f>
        <v>95.3487410592467</v>
      </c>
    </row>
    <row r="294" spans="1:13" ht="12" customHeight="1">
      <c r="A294" s="175"/>
      <c r="B294" s="420"/>
      <c r="C294" s="420"/>
      <c r="D294" s="438"/>
      <c r="E294" s="176"/>
      <c r="F294" s="12"/>
      <c r="G294" s="177"/>
      <c r="H294" s="178"/>
      <c r="I294" s="179"/>
      <c r="J294" s="180"/>
      <c r="K294" s="180"/>
      <c r="L294" s="180"/>
      <c r="M294" s="652"/>
    </row>
    <row r="295" spans="1:13" ht="13.5" customHeight="1">
      <c r="A295" s="175"/>
      <c r="B295" s="420">
        <v>12</v>
      </c>
      <c r="C295" s="420"/>
      <c r="D295" s="438"/>
      <c r="E295" s="176"/>
      <c r="F295" s="460"/>
      <c r="G295" s="455" t="s">
        <v>1860</v>
      </c>
      <c r="H295" s="456"/>
      <c r="I295" s="456"/>
      <c r="J295" s="180"/>
      <c r="K295" s="180"/>
      <c r="L295" s="180"/>
      <c r="M295" s="652"/>
    </row>
    <row r="296" spans="1:13" ht="13.5" customHeight="1">
      <c r="A296" s="175"/>
      <c r="B296" s="420"/>
      <c r="C296" s="420"/>
      <c r="D296" s="438">
        <v>1</v>
      </c>
      <c r="E296" s="176"/>
      <c r="F296" s="12"/>
      <c r="G296" s="177"/>
      <c r="H296" s="178" t="s">
        <v>1837</v>
      </c>
      <c r="I296" s="179"/>
      <c r="J296" s="166"/>
      <c r="K296" s="166"/>
      <c r="L296" s="166"/>
      <c r="M296" s="652"/>
    </row>
    <row r="297" spans="1:13" ht="13.5" customHeight="1">
      <c r="A297" s="175"/>
      <c r="B297" s="420"/>
      <c r="C297" s="420"/>
      <c r="D297" s="438"/>
      <c r="E297" s="176">
        <v>1</v>
      </c>
      <c r="F297" s="12"/>
      <c r="G297" s="177"/>
      <c r="H297" s="178"/>
      <c r="I297" s="179" t="s">
        <v>752</v>
      </c>
      <c r="J297" s="181">
        <v>59111</v>
      </c>
      <c r="K297" s="181">
        <v>60462</v>
      </c>
      <c r="L297" s="181">
        <v>60462</v>
      </c>
      <c r="M297" s="652">
        <f>L297/K297*100</f>
        <v>100</v>
      </c>
    </row>
    <row r="298" spans="1:13" ht="13.5" customHeight="1">
      <c r="A298" s="175"/>
      <c r="B298" s="420"/>
      <c r="C298" s="420"/>
      <c r="D298" s="438"/>
      <c r="E298" s="176">
        <v>2</v>
      </c>
      <c r="F298" s="12"/>
      <c r="G298" s="177"/>
      <c r="H298" s="178"/>
      <c r="I298" s="179" t="s">
        <v>1838</v>
      </c>
      <c r="J298" s="181">
        <v>19179</v>
      </c>
      <c r="K298" s="181">
        <v>19854</v>
      </c>
      <c r="L298" s="181">
        <v>19854</v>
      </c>
      <c r="M298" s="652">
        <f>L298/K298*100</f>
        <v>100</v>
      </c>
    </row>
    <row r="299" spans="1:13" ht="13.5" customHeight="1">
      <c r="A299" s="175"/>
      <c r="B299" s="420"/>
      <c r="C299" s="420"/>
      <c r="D299" s="438"/>
      <c r="E299" s="176">
        <v>3</v>
      </c>
      <c r="F299" s="12"/>
      <c r="G299" s="177"/>
      <c r="H299" s="178"/>
      <c r="I299" s="179" t="s">
        <v>753</v>
      </c>
      <c r="J299" s="181">
        <v>19872</v>
      </c>
      <c r="K299" s="181">
        <v>21378</v>
      </c>
      <c r="L299" s="181">
        <v>20856</v>
      </c>
      <c r="M299" s="652">
        <f>L299/K299*100</f>
        <v>97.55823744035925</v>
      </c>
    </row>
    <row r="300" spans="1:13" ht="13.5" customHeight="1">
      <c r="A300" s="175"/>
      <c r="B300" s="420"/>
      <c r="C300" s="420"/>
      <c r="D300" s="438">
        <v>2</v>
      </c>
      <c r="E300" s="176"/>
      <c r="F300" s="12"/>
      <c r="G300" s="177"/>
      <c r="H300" s="178" t="s">
        <v>1840</v>
      </c>
      <c r="I300" s="179"/>
      <c r="J300" s="181"/>
      <c r="K300" s="181"/>
      <c r="L300" s="181"/>
      <c r="M300" s="652"/>
    </row>
    <row r="301" spans="1:13" ht="9.75" customHeight="1">
      <c r="A301" s="175"/>
      <c r="B301" s="420"/>
      <c r="C301" s="420"/>
      <c r="D301" s="438"/>
      <c r="E301" s="176">
        <v>1</v>
      </c>
      <c r="F301" s="12"/>
      <c r="G301" s="177"/>
      <c r="H301" s="178"/>
      <c r="I301" s="179" t="s">
        <v>1841</v>
      </c>
      <c r="J301" s="181">
        <v>300</v>
      </c>
      <c r="K301" s="181">
        <v>167</v>
      </c>
      <c r="L301" s="181">
        <v>167</v>
      </c>
      <c r="M301" s="652">
        <f>L301/K301*100</f>
        <v>100</v>
      </c>
    </row>
    <row r="302" spans="1:13" ht="8.25" customHeight="1">
      <c r="A302" s="175"/>
      <c r="B302" s="420"/>
      <c r="C302" s="420"/>
      <c r="D302" s="438"/>
      <c r="E302" s="176"/>
      <c r="F302" s="12"/>
      <c r="G302" s="177"/>
      <c r="H302" s="178"/>
      <c r="I302" s="179"/>
      <c r="J302" s="180"/>
      <c r="K302" s="180"/>
      <c r="L302" s="180"/>
      <c r="M302" s="652"/>
    </row>
    <row r="303" spans="1:13" ht="17.25" customHeight="1">
      <c r="A303" s="175"/>
      <c r="B303" s="420"/>
      <c r="C303" s="420"/>
      <c r="D303" s="438"/>
      <c r="E303" s="176"/>
      <c r="F303" s="457" t="s">
        <v>1853</v>
      </c>
      <c r="G303" s="457"/>
      <c r="H303" s="458"/>
      <c r="I303" s="457"/>
      <c r="J303" s="459">
        <f>SUM(J294:J302)</f>
        <v>98462</v>
      </c>
      <c r="K303" s="459">
        <f>SUM(K294:K302)</f>
        <v>101861</v>
      </c>
      <c r="L303" s="459">
        <f>SUM(L294:L302)</f>
        <v>101339</v>
      </c>
      <c r="M303" s="757">
        <f>L303/K303*100</f>
        <v>99.48753693759143</v>
      </c>
    </row>
    <row r="304" spans="1:13" ht="7.5" customHeight="1">
      <c r="A304" s="175"/>
      <c r="B304" s="420"/>
      <c r="C304" s="420"/>
      <c r="D304" s="438"/>
      <c r="E304" s="176"/>
      <c r="F304" s="12"/>
      <c r="G304" s="177"/>
      <c r="H304" s="178"/>
      <c r="I304" s="179"/>
      <c r="J304" s="180"/>
      <c r="K304" s="180"/>
      <c r="L304" s="180"/>
      <c r="M304" s="652"/>
    </row>
    <row r="305" spans="1:13" ht="13.5" customHeight="1">
      <c r="A305" s="175"/>
      <c r="B305" s="420">
        <v>13</v>
      </c>
      <c r="C305" s="420"/>
      <c r="D305" s="438"/>
      <c r="E305" s="176"/>
      <c r="F305" s="460"/>
      <c r="G305" s="455" t="s">
        <v>1861</v>
      </c>
      <c r="H305" s="456"/>
      <c r="I305" s="456"/>
      <c r="J305" s="180"/>
      <c r="K305" s="180"/>
      <c r="L305" s="180"/>
      <c r="M305" s="652"/>
    </row>
    <row r="306" spans="1:13" ht="13.5" customHeight="1">
      <c r="A306" s="175"/>
      <c r="B306" s="420"/>
      <c r="C306" s="420"/>
      <c r="D306" s="438">
        <v>1</v>
      </c>
      <c r="E306" s="176"/>
      <c r="F306" s="12"/>
      <c r="G306" s="177"/>
      <c r="H306" s="178" t="s">
        <v>1837</v>
      </c>
      <c r="I306" s="179"/>
      <c r="J306" s="180"/>
      <c r="K306" s="180"/>
      <c r="L306" s="180"/>
      <c r="M306" s="652"/>
    </row>
    <row r="307" spans="1:13" ht="13.5" customHeight="1">
      <c r="A307" s="175"/>
      <c r="B307" s="420"/>
      <c r="C307" s="420"/>
      <c r="D307" s="438"/>
      <c r="E307" s="176">
        <v>1</v>
      </c>
      <c r="F307" s="12"/>
      <c r="G307" s="177"/>
      <c r="H307" s="178"/>
      <c r="I307" s="179" t="s">
        <v>752</v>
      </c>
      <c r="J307" s="181">
        <v>21293</v>
      </c>
      <c r="K307" s="181">
        <v>21476</v>
      </c>
      <c r="L307" s="181">
        <v>21414</v>
      </c>
      <c r="M307" s="652">
        <f>L307/K307*100</f>
        <v>99.71130564350904</v>
      </c>
    </row>
    <row r="308" spans="1:13" ht="13.5" customHeight="1">
      <c r="A308" s="175"/>
      <c r="B308" s="420"/>
      <c r="C308" s="420"/>
      <c r="D308" s="438"/>
      <c r="E308" s="176">
        <v>2</v>
      </c>
      <c r="F308" s="12"/>
      <c r="G308" s="177"/>
      <c r="H308" s="178"/>
      <c r="I308" s="179" t="s">
        <v>1838</v>
      </c>
      <c r="J308" s="181">
        <v>6907</v>
      </c>
      <c r="K308" s="181">
        <v>6952</v>
      </c>
      <c r="L308" s="181">
        <v>6952</v>
      </c>
      <c r="M308" s="652">
        <f>L308/K308*100</f>
        <v>100</v>
      </c>
    </row>
    <row r="309" spans="1:13" ht="13.5" customHeight="1">
      <c r="A309" s="175"/>
      <c r="B309" s="420"/>
      <c r="C309" s="420"/>
      <c r="D309" s="438"/>
      <c r="E309" s="176">
        <v>3</v>
      </c>
      <c r="F309" s="12"/>
      <c r="G309" s="177"/>
      <c r="H309" s="178"/>
      <c r="I309" s="179" t="s">
        <v>753</v>
      </c>
      <c r="J309" s="181">
        <v>6618</v>
      </c>
      <c r="K309" s="181">
        <v>6923</v>
      </c>
      <c r="L309" s="181">
        <v>6923</v>
      </c>
      <c r="M309" s="652">
        <f>L309/K309*100</f>
        <v>100</v>
      </c>
    </row>
    <row r="310" spans="1:13" ht="13.5" customHeight="1">
      <c r="A310" s="175"/>
      <c r="B310" s="420"/>
      <c r="C310" s="420"/>
      <c r="D310" s="438">
        <v>2</v>
      </c>
      <c r="E310" s="176"/>
      <c r="F310" s="12"/>
      <c r="G310" s="177"/>
      <c r="H310" s="178" t="s">
        <v>1840</v>
      </c>
      <c r="I310" s="179"/>
      <c r="J310" s="181"/>
      <c r="K310" s="181"/>
      <c r="L310" s="181"/>
      <c r="M310" s="652"/>
    </row>
    <row r="311" spans="1:13" ht="13.5" customHeight="1">
      <c r="A311" s="175"/>
      <c r="B311" s="420"/>
      <c r="C311" s="420"/>
      <c r="D311" s="438"/>
      <c r="E311" s="176">
        <v>1</v>
      </c>
      <c r="F311" s="12"/>
      <c r="G311" s="177"/>
      <c r="H311" s="178"/>
      <c r="I311" s="179" t="s">
        <v>1841</v>
      </c>
      <c r="J311" s="181">
        <v>300</v>
      </c>
      <c r="K311" s="181">
        <v>300</v>
      </c>
      <c r="L311" s="181">
        <v>300</v>
      </c>
      <c r="M311" s="652">
        <f>L311/K311*100</f>
        <v>100</v>
      </c>
    </row>
    <row r="312" spans="1:13" ht="8.25" customHeight="1">
      <c r="A312" s="175"/>
      <c r="B312" s="420"/>
      <c r="C312" s="420"/>
      <c r="D312" s="438"/>
      <c r="E312" s="176"/>
      <c r="F312" s="12"/>
      <c r="G312" s="177"/>
      <c r="H312" s="178"/>
      <c r="I312" s="179"/>
      <c r="J312" s="180"/>
      <c r="K312" s="180"/>
      <c r="L312" s="180"/>
      <c r="M312" s="652"/>
    </row>
    <row r="313" spans="1:13" ht="18.75" customHeight="1">
      <c r="A313" s="175"/>
      <c r="B313" s="420"/>
      <c r="C313" s="420"/>
      <c r="D313" s="438"/>
      <c r="E313" s="176"/>
      <c r="F313" s="457" t="s">
        <v>1853</v>
      </c>
      <c r="G313" s="457"/>
      <c r="H313" s="458"/>
      <c r="I313" s="457"/>
      <c r="J313" s="459">
        <f>SUM(J304:J312)</f>
        <v>35118</v>
      </c>
      <c r="K313" s="459">
        <f>SUM(K304:K312)</f>
        <v>35651</v>
      </c>
      <c r="L313" s="459">
        <f>SUM(L304:L312)</f>
        <v>35589</v>
      </c>
      <c r="M313" s="757">
        <f>L313/K313*100</f>
        <v>99.82609183473114</v>
      </c>
    </row>
    <row r="314" spans="1:13" ht="9" customHeight="1">
      <c r="A314" s="175"/>
      <c r="B314" s="420"/>
      <c r="C314" s="420"/>
      <c r="D314" s="438"/>
      <c r="E314" s="176"/>
      <c r="F314" s="12"/>
      <c r="G314" s="177"/>
      <c r="H314" s="178"/>
      <c r="I314" s="177"/>
      <c r="J314" s="193"/>
      <c r="K314" s="193"/>
      <c r="L314" s="193"/>
      <c r="M314" s="652"/>
    </row>
    <row r="315" spans="1:13" ht="12.75" customHeight="1">
      <c r="A315" s="175"/>
      <c r="B315" s="420">
        <v>14</v>
      </c>
      <c r="C315" s="420"/>
      <c r="D315" s="438"/>
      <c r="E315" s="176"/>
      <c r="F315" s="12"/>
      <c r="G315" s="455" t="s">
        <v>1884</v>
      </c>
      <c r="H315" s="456"/>
      <c r="I315" s="456"/>
      <c r="J315" s="180"/>
      <c r="K315" s="180"/>
      <c r="L315" s="180"/>
      <c r="M315" s="652"/>
    </row>
    <row r="316" spans="1:13" ht="12.75" customHeight="1">
      <c r="A316" s="175"/>
      <c r="B316" s="420"/>
      <c r="C316" s="420"/>
      <c r="D316" s="438">
        <v>1</v>
      </c>
      <c r="E316" s="176"/>
      <c r="F316" s="12"/>
      <c r="G316" s="177"/>
      <c r="H316" s="178" t="s">
        <v>1837</v>
      </c>
      <c r="I316" s="179"/>
      <c r="J316" s="180"/>
      <c r="K316" s="180"/>
      <c r="L316" s="180"/>
      <c r="M316" s="652"/>
    </row>
    <row r="317" spans="1:13" ht="12.75" customHeight="1">
      <c r="A317" s="175"/>
      <c r="B317" s="420"/>
      <c r="C317" s="420"/>
      <c r="D317" s="438"/>
      <c r="E317" s="176">
        <v>1</v>
      </c>
      <c r="F317" s="12"/>
      <c r="G317" s="177"/>
      <c r="H317" s="178"/>
      <c r="I317" s="179" t="s">
        <v>752</v>
      </c>
      <c r="J317" s="181">
        <v>27424</v>
      </c>
      <c r="K317" s="181">
        <v>27870</v>
      </c>
      <c r="L317" s="181">
        <v>27488</v>
      </c>
      <c r="M317" s="652">
        <f>L317/K317*100</f>
        <v>98.62935055615357</v>
      </c>
    </row>
    <row r="318" spans="1:13" ht="12.75" customHeight="1">
      <c r="A318" s="175"/>
      <c r="B318" s="420"/>
      <c r="C318" s="420"/>
      <c r="D318" s="438"/>
      <c r="E318" s="176">
        <v>2</v>
      </c>
      <c r="F318" s="12"/>
      <c r="G318" s="177"/>
      <c r="H318" s="178"/>
      <c r="I318" s="179" t="s">
        <v>1838</v>
      </c>
      <c r="J318" s="181">
        <v>8682</v>
      </c>
      <c r="K318" s="181">
        <v>8741</v>
      </c>
      <c r="L318" s="181">
        <v>8741</v>
      </c>
      <c r="M318" s="652">
        <f>L318/K318*100</f>
        <v>100</v>
      </c>
    </row>
    <row r="319" spans="1:13" ht="12.75" customHeight="1">
      <c r="A319" s="175"/>
      <c r="B319" s="420"/>
      <c r="C319" s="420"/>
      <c r="D319" s="438"/>
      <c r="E319" s="176">
        <v>3</v>
      </c>
      <c r="F319" s="12"/>
      <c r="G319" s="177"/>
      <c r="H319" s="178"/>
      <c r="I319" s="179" t="s">
        <v>753</v>
      </c>
      <c r="J319" s="181">
        <v>7495</v>
      </c>
      <c r="K319" s="181">
        <v>9197</v>
      </c>
      <c r="L319" s="181">
        <v>8628</v>
      </c>
      <c r="M319" s="652">
        <f>L319/K319*100</f>
        <v>93.81319995650756</v>
      </c>
    </row>
    <row r="320" spans="1:13" ht="7.5" customHeight="1">
      <c r="A320" s="175"/>
      <c r="B320" s="420"/>
      <c r="C320" s="420"/>
      <c r="D320" s="438"/>
      <c r="E320" s="176"/>
      <c r="F320" s="12"/>
      <c r="G320" s="177"/>
      <c r="H320" s="178"/>
      <c r="I320" s="179"/>
      <c r="J320" s="180"/>
      <c r="K320" s="180"/>
      <c r="L320" s="180"/>
      <c r="M320" s="652"/>
    </row>
    <row r="321" spans="1:13" ht="14.25" customHeight="1">
      <c r="A321" s="175"/>
      <c r="B321" s="420"/>
      <c r="C321" s="420"/>
      <c r="D321" s="438"/>
      <c r="E321" s="176"/>
      <c r="F321" s="457" t="s">
        <v>1853</v>
      </c>
      <c r="G321" s="457"/>
      <c r="H321" s="458"/>
      <c r="I321" s="457"/>
      <c r="J321" s="459">
        <f>SUM(J314:J320)</f>
        <v>43601</v>
      </c>
      <c r="K321" s="459">
        <f>SUM(K314:K320)</f>
        <v>45808</v>
      </c>
      <c r="L321" s="459">
        <f>SUM(L314:L320)</f>
        <v>44857</v>
      </c>
      <c r="M321" s="757">
        <f>L321/K321*100</f>
        <v>97.9239434159972</v>
      </c>
    </row>
    <row r="322" spans="1:13" ht="7.5" customHeight="1">
      <c r="A322" s="175"/>
      <c r="B322" s="420"/>
      <c r="C322" s="420"/>
      <c r="D322" s="438"/>
      <c r="E322" s="176"/>
      <c r="F322" s="12"/>
      <c r="G322" s="177"/>
      <c r="H322" s="178"/>
      <c r="I322" s="179"/>
      <c r="J322" s="180"/>
      <c r="K322" s="180"/>
      <c r="L322" s="180"/>
      <c r="M322" s="652"/>
    </row>
    <row r="323" spans="1:13" ht="12.75" customHeight="1">
      <c r="A323" s="175"/>
      <c r="B323" s="420">
        <v>15</v>
      </c>
      <c r="C323" s="420"/>
      <c r="D323" s="438"/>
      <c r="E323" s="176"/>
      <c r="F323" s="460"/>
      <c r="G323" s="455" t="s">
        <v>1790</v>
      </c>
      <c r="H323" s="456"/>
      <c r="I323" s="456"/>
      <c r="J323" s="180"/>
      <c r="K323" s="180"/>
      <c r="L323" s="180"/>
      <c r="M323" s="652"/>
    </row>
    <row r="324" spans="1:13" ht="12.75" customHeight="1">
      <c r="A324" s="175"/>
      <c r="B324" s="420"/>
      <c r="C324" s="420"/>
      <c r="D324" s="438">
        <v>1</v>
      </c>
      <c r="E324" s="176"/>
      <c r="F324" s="12"/>
      <c r="G324" s="177"/>
      <c r="H324" s="178" t="s">
        <v>1837</v>
      </c>
      <c r="I324" s="179"/>
      <c r="J324" s="180"/>
      <c r="K324" s="180"/>
      <c r="L324" s="180"/>
      <c r="M324" s="652"/>
    </row>
    <row r="325" spans="1:13" ht="12.75" customHeight="1">
      <c r="A325" s="175"/>
      <c r="B325" s="420"/>
      <c r="C325" s="420"/>
      <c r="D325" s="438"/>
      <c r="E325" s="176">
        <v>1</v>
      </c>
      <c r="F325" s="12"/>
      <c r="G325" s="177"/>
      <c r="H325" s="178"/>
      <c r="I325" s="179" t="s">
        <v>752</v>
      </c>
      <c r="J325" s="181">
        <v>57361</v>
      </c>
      <c r="K325" s="181">
        <v>58679</v>
      </c>
      <c r="L325" s="181">
        <v>57692</v>
      </c>
      <c r="M325" s="652">
        <f>L325/K325*100</f>
        <v>98.31796724552225</v>
      </c>
    </row>
    <row r="326" spans="1:13" ht="12.75" customHeight="1">
      <c r="A326" s="175"/>
      <c r="B326" s="420"/>
      <c r="C326" s="420"/>
      <c r="D326" s="438"/>
      <c r="E326" s="176">
        <v>2</v>
      </c>
      <c r="F326" s="12"/>
      <c r="G326" s="177"/>
      <c r="H326" s="178"/>
      <c r="I326" s="179" t="s">
        <v>1838</v>
      </c>
      <c r="J326" s="181">
        <v>18567</v>
      </c>
      <c r="K326" s="181">
        <v>18864</v>
      </c>
      <c r="L326" s="181">
        <v>18449</v>
      </c>
      <c r="M326" s="652">
        <f>L326/K326*100</f>
        <v>97.80004240882103</v>
      </c>
    </row>
    <row r="327" spans="1:13" ht="12.75" customHeight="1">
      <c r="A327" s="175"/>
      <c r="B327" s="420"/>
      <c r="C327" s="420"/>
      <c r="D327" s="438"/>
      <c r="E327" s="176">
        <v>3</v>
      </c>
      <c r="F327" s="12"/>
      <c r="G327" s="177"/>
      <c r="H327" s="178"/>
      <c r="I327" s="179" t="s">
        <v>753</v>
      </c>
      <c r="J327" s="181">
        <v>22060</v>
      </c>
      <c r="K327" s="181">
        <v>26916</v>
      </c>
      <c r="L327" s="181">
        <v>22966</v>
      </c>
      <c r="M327" s="652">
        <f>L327/K327*100</f>
        <v>85.32471392480309</v>
      </c>
    </row>
    <row r="328" spans="1:13" ht="7.5" customHeight="1">
      <c r="A328" s="175"/>
      <c r="B328" s="420"/>
      <c r="C328" s="420"/>
      <c r="D328" s="438"/>
      <c r="E328" s="176"/>
      <c r="F328" s="12"/>
      <c r="G328" s="177"/>
      <c r="H328" s="178"/>
      <c r="I328" s="179"/>
      <c r="J328" s="180"/>
      <c r="K328" s="180"/>
      <c r="L328" s="180"/>
      <c r="M328" s="652"/>
    </row>
    <row r="329" spans="1:13" ht="16.5" customHeight="1">
      <c r="A329" s="175"/>
      <c r="B329" s="420"/>
      <c r="C329" s="420"/>
      <c r="D329" s="438"/>
      <c r="E329" s="176"/>
      <c r="F329" s="457" t="s">
        <v>1853</v>
      </c>
      <c r="G329" s="457"/>
      <c r="H329" s="458"/>
      <c r="I329" s="457"/>
      <c r="J329" s="459">
        <f>SUM(J322:J328)</f>
        <v>97988</v>
      </c>
      <c r="K329" s="459">
        <f>SUM(K322:K328)</f>
        <v>104459</v>
      </c>
      <c r="L329" s="459">
        <f>SUM(L322:L328)</f>
        <v>99107</v>
      </c>
      <c r="M329" s="757">
        <f>L329/K329*100</f>
        <v>94.87645870628668</v>
      </c>
    </row>
    <row r="330" spans="1:13" ht="9" customHeight="1">
      <c r="A330" s="175"/>
      <c r="B330" s="420"/>
      <c r="C330" s="420"/>
      <c r="D330" s="438"/>
      <c r="E330" s="176"/>
      <c r="F330" s="12"/>
      <c r="G330" s="177"/>
      <c r="H330" s="178"/>
      <c r="I330" s="179"/>
      <c r="J330" s="180"/>
      <c r="K330" s="180"/>
      <c r="L330" s="180"/>
      <c r="M330" s="652"/>
    </row>
    <row r="331" spans="1:13" ht="12.75" customHeight="1">
      <c r="A331" s="175"/>
      <c r="B331" s="420">
        <v>16</v>
      </c>
      <c r="C331" s="420"/>
      <c r="D331" s="438"/>
      <c r="E331" s="176"/>
      <c r="F331" s="460"/>
      <c r="G331" s="455" t="s">
        <v>798</v>
      </c>
      <c r="H331" s="456"/>
      <c r="I331" s="456"/>
      <c r="J331" s="180"/>
      <c r="K331" s="180"/>
      <c r="L331" s="180"/>
      <c r="M331" s="652"/>
    </row>
    <row r="332" spans="1:13" ht="12.75" customHeight="1">
      <c r="A332" s="175"/>
      <c r="B332" s="420"/>
      <c r="C332" s="420"/>
      <c r="D332" s="438">
        <v>1</v>
      </c>
      <c r="E332" s="176"/>
      <c r="F332" s="12"/>
      <c r="G332" s="177"/>
      <c r="H332" s="178" t="s">
        <v>1837</v>
      </c>
      <c r="I332" s="179"/>
      <c r="J332" s="180"/>
      <c r="K332" s="180"/>
      <c r="L332" s="180"/>
      <c r="M332" s="652"/>
    </row>
    <row r="333" spans="1:13" ht="12.75" customHeight="1">
      <c r="A333" s="175"/>
      <c r="B333" s="420"/>
      <c r="C333" s="420"/>
      <c r="D333" s="438"/>
      <c r="E333" s="176">
        <v>1</v>
      </c>
      <c r="F333" s="12"/>
      <c r="G333" s="177"/>
      <c r="H333" s="178"/>
      <c r="I333" s="179" t="s">
        <v>752</v>
      </c>
      <c r="J333" s="181">
        <v>28130</v>
      </c>
      <c r="K333" s="181">
        <v>28449</v>
      </c>
      <c r="L333" s="181">
        <v>28256</v>
      </c>
      <c r="M333" s="652">
        <f>L333/K333*100</f>
        <v>99.3215930261169</v>
      </c>
    </row>
    <row r="334" spans="1:13" ht="12.75" customHeight="1">
      <c r="A334" s="175"/>
      <c r="B334" s="420"/>
      <c r="C334" s="420"/>
      <c r="D334" s="438"/>
      <c r="E334" s="176">
        <v>2</v>
      </c>
      <c r="F334" s="12"/>
      <c r="G334" s="177"/>
      <c r="H334" s="178"/>
      <c r="I334" s="179" t="s">
        <v>1838</v>
      </c>
      <c r="J334" s="181">
        <v>8943</v>
      </c>
      <c r="K334" s="181">
        <v>9132</v>
      </c>
      <c r="L334" s="181">
        <v>9132</v>
      </c>
      <c r="M334" s="652">
        <f>L334/K334*100</f>
        <v>100</v>
      </c>
    </row>
    <row r="335" spans="1:13" ht="12.75" customHeight="1">
      <c r="A335" s="175"/>
      <c r="B335" s="420"/>
      <c r="C335" s="420"/>
      <c r="D335" s="438"/>
      <c r="E335" s="176">
        <v>3</v>
      </c>
      <c r="F335" s="12"/>
      <c r="G335" s="177"/>
      <c r="H335" s="178"/>
      <c r="I335" s="179" t="s">
        <v>753</v>
      </c>
      <c r="J335" s="181">
        <v>5877</v>
      </c>
      <c r="K335" s="181">
        <v>7075</v>
      </c>
      <c r="L335" s="181">
        <v>7075</v>
      </c>
      <c r="M335" s="652">
        <f>L335/K335*100</f>
        <v>100</v>
      </c>
    </row>
    <row r="336" spans="1:13" ht="12.75" customHeight="1">
      <c r="A336" s="175"/>
      <c r="B336" s="420"/>
      <c r="C336" s="420"/>
      <c r="D336" s="438">
        <v>2</v>
      </c>
      <c r="E336" s="176"/>
      <c r="F336" s="12"/>
      <c r="G336" s="177"/>
      <c r="H336" s="178" t="s">
        <v>1840</v>
      </c>
      <c r="I336" s="179"/>
      <c r="J336" s="181"/>
      <c r="K336" s="181"/>
      <c r="L336" s="181"/>
      <c r="M336" s="652"/>
    </row>
    <row r="337" spans="1:13" ht="12.75" customHeight="1">
      <c r="A337" s="175"/>
      <c r="B337" s="420"/>
      <c r="C337" s="420"/>
      <c r="D337" s="438"/>
      <c r="E337" s="176">
        <v>1</v>
      </c>
      <c r="F337" s="12"/>
      <c r="G337" s="177"/>
      <c r="H337" s="178"/>
      <c r="I337" s="179" t="s">
        <v>1841</v>
      </c>
      <c r="J337" s="181"/>
      <c r="K337" s="181"/>
      <c r="L337" s="181"/>
      <c r="M337" s="652"/>
    </row>
    <row r="338" spans="1:13" ht="6.75" customHeight="1">
      <c r="A338" s="175"/>
      <c r="B338" s="420"/>
      <c r="C338" s="420"/>
      <c r="D338" s="438"/>
      <c r="E338" s="176"/>
      <c r="F338" s="12"/>
      <c r="G338" s="177"/>
      <c r="H338" s="178"/>
      <c r="I338" s="179"/>
      <c r="J338" s="180"/>
      <c r="K338" s="180"/>
      <c r="L338" s="180"/>
      <c r="M338" s="652"/>
    </row>
    <row r="339" spans="1:13" ht="17.25" customHeight="1">
      <c r="A339" s="175"/>
      <c r="B339" s="420"/>
      <c r="C339" s="420"/>
      <c r="D339" s="438"/>
      <c r="E339" s="176"/>
      <c r="F339" s="457" t="s">
        <v>1853</v>
      </c>
      <c r="G339" s="457"/>
      <c r="H339" s="458"/>
      <c r="I339" s="457"/>
      <c r="J339" s="459">
        <f>SUM(J330:J338)</f>
        <v>42950</v>
      </c>
      <c r="K339" s="459">
        <f>SUM(K330:K338)</f>
        <v>44656</v>
      </c>
      <c r="L339" s="459">
        <f>SUM(L330:L338)</f>
        <v>44463</v>
      </c>
      <c r="M339" s="757">
        <f>L339/K339*100</f>
        <v>99.56780723754926</v>
      </c>
    </row>
    <row r="340" spans="1:13" ht="7.5" customHeight="1">
      <c r="A340" s="175"/>
      <c r="B340" s="420"/>
      <c r="C340" s="420"/>
      <c r="D340" s="438"/>
      <c r="E340" s="176"/>
      <c r="F340" s="12"/>
      <c r="G340" s="177"/>
      <c r="H340" s="178"/>
      <c r="I340" s="179"/>
      <c r="J340" s="180"/>
      <c r="K340" s="180"/>
      <c r="L340" s="180"/>
      <c r="M340" s="652"/>
    </row>
    <row r="341" spans="1:13" ht="13.5" customHeight="1">
      <c r="A341" s="175"/>
      <c r="B341" s="420">
        <v>17</v>
      </c>
      <c r="C341" s="420"/>
      <c r="D341" s="438"/>
      <c r="E341" s="176"/>
      <c r="F341" s="460"/>
      <c r="G341" s="455" t="s">
        <v>1862</v>
      </c>
      <c r="H341" s="456"/>
      <c r="I341" s="456"/>
      <c r="J341" s="180"/>
      <c r="K341" s="180"/>
      <c r="L341" s="180"/>
      <c r="M341" s="652"/>
    </row>
    <row r="342" spans="1:13" ht="12.75" customHeight="1">
      <c r="A342" s="175"/>
      <c r="B342" s="420"/>
      <c r="C342" s="420"/>
      <c r="D342" s="438">
        <v>1</v>
      </c>
      <c r="E342" s="176"/>
      <c r="F342" s="12"/>
      <c r="G342" s="177"/>
      <c r="H342" s="178" t="s">
        <v>1837</v>
      </c>
      <c r="I342" s="179"/>
      <c r="J342" s="180"/>
      <c r="K342" s="180"/>
      <c r="L342" s="180"/>
      <c r="M342" s="652"/>
    </row>
    <row r="343" spans="1:13" ht="12.75" customHeight="1">
      <c r="A343" s="175"/>
      <c r="B343" s="420"/>
      <c r="C343" s="420"/>
      <c r="D343" s="438"/>
      <c r="E343" s="176">
        <v>1</v>
      </c>
      <c r="F343" s="12"/>
      <c r="G343" s="177"/>
      <c r="H343" s="178"/>
      <c r="I343" s="179" t="s">
        <v>752</v>
      </c>
      <c r="J343" s="181">
        <v>24302</v>
      </c>
      <c r="K343" s="181">
        <v>25249</v>
      </c>
      <c r="L343" s="181">
        <v>24902</v>
      </c>
      <c r="M343" s="652">
        <f>L343/K343*100</f>
        <v>98.62568814606519</v>
      </c>
    </row>
    <row r="344" spans="1:13" ht="12.75" customHeight="1">
      <c r="A344" s="175"/>
      <c r="B344" s="420"/>
      <c r="C344" s="420"/>
      <c r="D344" s="438"/>
      <c r="E344" s="176">
        <v>2</v>
      </c>
      <c r="F344" s="12"/>
      <c r="G344" s="177"/>
      <c r="H344" s="178"/>
      <c r="I344" s="179" t="s">
        <v>1838</v>
      </c>
      <c r="J344" s="181">
        <v>7867</v>
      </c>
      <c r="K344" s="181">
        <v>8121</v>
      </c>
      <c r="L344" s="181">
        <v>7970</v>
      </c>
      <c r="M344" s="652">
        <f aca="true" t="shared" si="4" ref="M344:M407">L344/K344*100</f>
        <v>98.14062307597587</v>
      </c>
    </row>
    <row r="345" spans="1:13" ht="12.75" customHeight="1">
      <c r="A345" s="175"/>
      <c r="B345" s="420"/>
      <c r="C345" s="420"/>
      <c r="D345" s="438"/>
      <c r="E345" s="176">
        <v>3</v>
      </c>
      <c r="F345" s="12"/>
      <c r="G345" s="177"/>
      <c r="H345" s="178"/>
      <c r="I345" s="179" t="s">
        <v>753</v>
      </c>
      <c r="J345" s="181">
        <v>6665</v>
      </c>
      <c r="K345" s="181">
        <v>8369</v>
      </c>
      <c r="L345" s="181">
        <v>8369</v>
      </c>
      <c r="M345" s="652">
        <f t="shared" si="4"/>
        <v>100</v>
      </c>
    </row>
    <row r="346" spans="1:13" ht="13.5" customHeight="1">
      <c r="A346" s="175"/>
      <c r="B346" s="420"/>
      <c r="C346" s="420"/>
      <c r="D346" s="438">
        <v>2</v>
      </c>
      <c r="E346" s="176"/>
      <c r="F346" s="12"/>
      <c r="G346" s="177"/>
      <c r="H346" s="178" t="s">
        <v>1840</v>
      </c>
      <c r="I346" s="179"/>
      <c r="J346" s="180"/>
      <c r="K346" s="180"/>
      <c r="L346" s="180"/>
      <c r="M346" s="652"/>
    </row>
    <row r="347" spans="1:13" ht="12.75" customHeight="1">
      <c r="A347" s="175"/>
      <c r="B347" s="420"/>
      <c r="C347" s="420"/>
      <c r="D347" s="438"/>
      <c r="E347" s="176">
        <v>1</v>
      </c>
      <c r="F347" s="189"/>
      <c r="G347" s="177"/>
      <c r="H347" s="178"/>
      <c r="I347" s="179" t="s">
        <v>1841</v>
      </c>
      <c r="J347" s="181">
        <v>300</v>
      </c>
      <c r="K347" s="181"/>
      <c r="L347" s="181"/>
      <c r="M347" s="652"/>
    </row>
    <row r="348" spans="1:13" ht="1.5" customHeight="1">
      <c r="A348" s="175"/>
      <c r="B348" s="420"/>
      <c r="C348" s="420"/>
      <c r="D348" s="438"/>
      <c r="E348" s="176"/>
      <c r="F348" s="189"/>
      <c r="G348" s="177"/>
      <c r="H348" s="178"/>
      <c r="I348" s="179"/>
      <c r="J348" s="180"/>
      <c r="K348" s="180"/>
      <c r="L348" s="180"/>
      <c r="M348" s="652"/>
    </row>
    <row r="349" spans="1:13" ht="18" customHeight="1">
      <c r="A349" s="175"/>
      <c r="B349" s="420"/>
      <c r="C349" s="420"/>
      <c r="D349" s="438"/>
      <c r="E349" s="176"/>
      <c r="F349" s="457" t="s">
        <v>1853</v>
      </c>
      <c r="G349" s="457"/>
      <c r="H349" s="458"/>
      <c r="I349" s="457"/>
      <c r="J349" s="459">
        <f>SUM(J340:J347)</f>
        <v>39134</v>
      </c>
      <c r="K349" s="459">
        <f>SUM(K340:K347)</f>
        <v>41739</v>
      </c>
      <c r="L349" s="459">
        <f>SUM(L340:L347)</f>
        <v>41241</v>
      </c>
      <c r="M349" s="757">
        <f t="shared" si="4"/>
        <v>98.80687127147272</v>
      </c>
    </row>
    <row r="350" spans="1:13" ht="2.25" customHeight="1">
      <c r="A350" s="175"/>
      <c r="B350" s="420"/>
      <c r="C350" s="420"/>
      <c r="D350" s="438"/>
      <c r="E350" s="176"/>
      <c r="F350" s="12"/>
      <c r="G350" s="177"/>
      <c r="H350" s="178"/>
      <c r="I350" s="177"/>
      <c r="J350" s="193"/>
      <c r="K350" s="193"/>
      <c r="L350" s="193"/>
      <c r="M350" s="652"/>
    </row>
    <row r="351" spans="1:13" ht="12.75" customHeight="1">
      <c r="A351" s="175"/>
      <c r="B351" s="420">
        <v>18</v>
      </c>
      <c r="C351" s="420"/>
      <c r="D351" s="438"/>
      <c r="E351" s="176"/>
      <c r="F351" s="460"/>
      <c r="G351" s="390" t="s">
        <v>1993</v>
      </c>
      <c r="H351" s="456"/>
      <c r="I351" s="456"/>
      <c r="J351" s="180"/>
      <c r="K351" s="180"/>
      <c r="L351" s="180"/>
      <c r="M351" s="652"/>
    </row>
    <row r="352" spans="1:13" ht="12.75" customHeight="1">
      <c r="A352" s="175"/>
      <c r="B352" s="420"/>
      <c r="C352" s="420"/>
      <c r="D352" s="438">
        <v>1</v>
      </c>
      <c r="E352" s="176"/>
      <c r="F352" s="12"/>
      <c r="G352" s="177"/>
      <c r="H352" s="178" t="s">
        <v>1837</v>
      </c>
      <c r="I352" s="179"/>
      <c r="J352" s="180"/>
      <c r="K352" s="180"/>
      <c r="L352" s="180"/>
      <c r="M352" s="652"/>
    </row>
    <row r="353" spans="1:13" ht="12.75" customHeight="1">
      <c r="A353" s="175"/>
      <c r="B353" s="420"/>
      <c r="C353" s="420"/>
      <c r="D353" s="438"/>
      <c r="E353" s="176">
        <v>1</v>
      </c>
      <c r="F353" s="12"/>
      <c r="G353" s="177"/>
      <c r="H353" s="178"/>
      <c r="I353" s="179" t="s">
        <v>752</v>
      </c>
      <c r="J353" s="181">
        <v>54326</v>
      </c>
      <c r="K353" s="181">
        <v>56790</v>
      </c>
      <c r="L353" s="181">
        <v>56416</v>
      </c>
      <c r="M353" s="652">
        <f t="shared" si="4"/>
        <v>99.34143335094207</v>
      </c>
    </row>
    <row r="354" spans="1:13" ht="12.75" customHeight="1">
      <c r="A354" s="175"/>
      <c r="B354" s="420"/>
      <c r="C354" s="420"/>
      <c r="D354" s="438"/>
      <c r="E354" s="176">
        <v>2</v>
      </c>
      <c r="F354" s="12"/>
      <c r="G354" s="177"/>
      <c r="H354" s="178"/>
      <c r="I354" s="179" t="s">
        <v>1838</v>
      </c>
      <c r="J354" s="181">
        <v>17483</v>
      </c>
      <c r="K354" s="181">
        <v>18132</v>
      </c>
      <c r="L354" s="181">
        <v>17977</v>
      </c>
      <c r="M354" s="652">
        <f t="shared" si="4"/>
        <v>99.14515773218619</v>
      </c>
    </row>
    <row r="355" spans="1:13" ht="13.5" customHeight="1">
      <c r="A355" s="175"/>
      <c r="B355" s="420"/>
      <c r="C355" s="420"/>
      <c r="D355" s="438"/>
      <c r="E355" s="176">
        <v>3</v>
      </c>
      <c r="F355" s="12"/>
      <c r="G355" s="177"/>
      <c r="H355" s="178"/>
      <c r="I355" s="179" t="s">
        <v>753</v>
      </c>
      <c r="J355" s="181">
        <v>3635</v>
      </c>
      <c r="K355" s="181">
        <v>9252</v>
      </c>
      <c r="L355" s="181">
        <v>8467</v>
      </c>
      <c r="M355" s="652">
        <f t="shared" si="4"/>
        <v>91.51534803285776</v>
      </c>
    </row>
    <row r="356" spans="1:13" ht="13.5" customHeight="1">
      <c r="A356" s="175"/>
      <c r="B356" s="420"/>
      <c r="C356" s="420"/>
      <c r="D356" s="438">
        <v>2</v>
      </c>
      <c r="E356" s="176"/>
      <c r="F356" s="12"/>
      <c r="G356" s="177"/>
      <c r="H356" s="178" t="s">
        <v>1840</v>
      </c>
      <c r="I356" s="179"/>
      <c r="J356" s="181"/>
      <c r="K356" s="181"/>
      <c r="L356" s="181"/>
      <c r="M356" s="652"/>
    </row>
    <row r="357" spans="1:13" ht="12.75" customHeight="1">
      <c r="A357" s="175"/>
      <c r="B357" s="420"/>
      <c r="C357" s="420"/>
      <c r="D357" s="438"/>
      <c r="E357" s="176">
        <v>1</v>
      </c>
      <c r="F357" s="12"/>
      <c r="G357" s="177"/>
      <c r="H357" s="178"/>
      <c r="I357" s="179" t="s">
        <v>1841</v>
      </c>
      <c r="J357" s="180"/>
      <c r="K357" s="181">
        <v>18</v>
      </c>
      <c r="L357" s="180"/>
      <c r="M357" s="652"/>
    </row>
    <row r="358" spans="1:13" ht="18" customHeight="1">
      <c r="A358" s="175"/>
      <c r="B358" s="420"/>
      <c r="C358" s="420"/>
      <c r="D358" s="438"/>
      <c r="E358" s="176"/>
      <c r="F358" s="457" t="s">
        <v>1853</v>
      </c>
      <c r="G358" s="457"/>
      <c r="H358" s="458"/>
      <c r="I358" s="457"/>
      <c r="J358" s="459">
        <f>SUM(J350:J357)</f>
        <v>75444</v>
      </c>
      <c r="K358" s="459">
        <f>SUM(K350:K357)</f>
        <v>84192</v>
      </c>
      <c r="L358" s="459">
        <f>SUM(L350:L357)</f>
        <v>82860</v>
      </c>
      <c r="M358" s="757">
        <f t="shared" si="4"/>
        <v>98.41790193842645</v>
      </c>
    </row>
    <row r="359" spans="1:13" ht="9" customHeight="1">
      <c r="A359" s="175"/>
      <c r="B359" s="420"/>
      <c r="C359" s="420"/>
      <c r="D359" s="438"/>
      <c r="E359" s="176"/>
      <c r="F359" s="216"/>
      <c r="G359" s="216"/>
      <c r="H359" s="217"/>
      <c r="I359" s="216"/>
      <c r="J359" s="193"/>
      <c r="K359" s="193"/>
      <c r="L359" s="193"/>
      <c r="M359" s="652"/>
    </row>
    <row r="360" spans="1:13" ht="15" customHeight="1">
      <c r="A360" s="175"/>
      <c r="B360" s="422">
        <v>19</v>
      </c>
      <c r="C360" s="422"/>
      <c r="D360" s="440"/>
      <c r="E360" s="15"/>
      <c r="F360" s="393"/>
      <c r="G360" s="390" t="s">
        <v>1994</v>
      </c>
      <c r="H360" s="456"/>
      <c r="I360" s="456"/>
      <c r="J360" s="180"/>
      <c r="K360" s="180"/>
      <c r="L360" s="180"/>
      <c r="M360" s="652"/>
    </row>
    <row r="361" spans="1:13" ht="12.75" customHeight="1">
      <c r="A361" s="175"/>
      <c r="B361" s="420"/>
      <c r="C361" s="420"/>
      <c r="D361" s="438">
        <v>1</v>
      </c>
      <c r="E361" s="176"/>
      <c r="F361" s="12"/>
      <c r="G361" s="177"/>
      <c r="H361" s="178" t="s">
        <v>1837</v>
      </c>
      <c r="I361" s="179"/>
      <c r="J361" s="180"/>
      <c r="K361" s="180"/>
      <c r="L361" s="180"/>
      <c r="M361" s="652"/>
    </row>
    <row r="362" spans="1:13" ht="12.75" customHeight="1">
      <c r="A362" s="175"/>
      <c r="B362" s="420"/>
      <c r="C362" s="420"/>
      <c r="D362" s="438"/>
      <c r="E362" s="176">
        <v>1</v>
      </c>
      <c r="F362" s="12"/>
      <c r="G362" s="177"/>
      <c r="H362" s="178"/>
      <c r="I362" s="179" t="s">
        <v>752</v>
      </c>
      <c r="J362" s="181">
        <v>119494</v>
      </c>
      <c r="K362" s="181">
        <v>122678</v>
      </c>
      <c r="L362" s="181">
        <v>116187</v>
      </c>
      <c r="M362" s="652">
        <f t="shared" si="4"/>
        <v>94.70891276349468</v>
      </c>
    </row>
    <row r="363" spans="1:13" ht="12.75" customHeight="1">
      <c r="A363" s="175"/>
      <c r="B363" s="420"/>
      <c r="C363" s="420"/>
      <c r="D363" s="438"/>
      <c r="E363" s="176">
        <v>2</v>
      </c>
      <c r="F363" s="12"/>
      <c r="G363" s="177"/>
      <c r="H363" s="178"/>
      <c r="I363" s="179" t="s">
        <v>1838</v>
      </c>
      <c r="J363" s="181">
        <v>38949</v>
      </c>
      <c r="K363" s="181">
        <v>39855</v>
      </c>
      <c r="L363" s="181">
        <v>37938</v>
      </c>
      <c r="M363" s="652">
        <f t="shared" si="4"/>
        <v>95.19006398193451</v>
      </c>
    </row>
    <row r="364" spans="1:13" ht="13.5" customHeight="1">
      <c r="A364" s="175"/>
      <c r="B364" s="420"/>
      <c r="C364" s="420"/>
      <c r="D364" s="438"/>
      <c r="E364" s="176">
        <v>3</v>
      </c>
      <c r="F364" s="12"/>
      <c r="G364" s="177"/>
      <c r="H364" s="178"/>
      <c r="I364" s="179" t="s">
        <v>753</v>
      </c>
      <c r="J364" s="181">
        <v>62679</v>
      </c>
      <c r="K364" s="181">
        <v>74022</v>
      </c>
      <c r="L364" s="181">
        <v>66877</v>
      </c>
      <c r="M364" s="652">
        <f t="shared" si="4"/>
        <v>90.34746426737998</v>
      </c>
    </row>
    <row r="365" spans="1:13" ht="13.5" customHeight="1">
      <c r="A365" s="175"/>
      <c r="B365" s="420"/>
      <c r="C365" s="420"/>
      <c r="D365" s="438">
        <v>2</v>
      </c>
      <c r="E365" s="176"/>
      <c r="F365" s="12"/>
      <c r="G365" s="177"/>
      <c r="H365" s="178" t="s">
        <v>1840</v>
      </c>
      <c r="I365" s="179"/>
      <c r="J365" s="181"/>
      <c r="K365" s="181"/>
      <c r="L365" s="181"/>
      <c r="M365" s="652"/>
    </row>
    <row r="366" spans="1:13" ht="13.5" customHeight="1">
      <c r="A366" s="175"/>
      <c r="B366" s="420"/>
      <c r="C366" s="420"/>
      <c r="D366" s="438"/>
      <c r="E366" s="176">
        <v>1</v>
      </c>
      <c r="F366" s="12"/>
      <c r="G366" s="177"/>
      <c r="H366" s="178"/>
      <c r="I366" s="179" t="s">
        <v>1841</v>
      </c>
      <c r="J366" s="181"/>
      <c r="K366" s="181">
        <v>4860</v>
      </c>
      <c r="L366" s="181">
        <v>4860</v>
      </c>
      <c r="M366" s="652">
        <f t="shared" si="4"/>
        <v>100</v>
      </c>
    </row>
    <row r="367" spans="1:13" ht="13.5" customHeight="1">
      <c r="A367" s="175"/>
      <c r="B367" s="420"/>
      <c r="C367" s="420"/>
      <c r="D367" s="438"/>
      <c r="E367" s="176">
        <v>2</v>
      </c>
      <c r="F367" s="12"/>
      <c r="G367" s="177"/>
      <c r="H367" s="178"/>
      <c r="I367" s="179" t="s">
        <v>1843</v>
      </c>
      <c r="J367" s="181"/>
      <c r="K367" s="181">
        <v>31880</v>
      </c>
      <c r="L367" s="181">
        <v>1194</v>
      </c>
      <c r="M367" s="652">
        <f t="shared" si="4"/>
        <v>3.7452948557089085</v>
      </c>
    </row>
    <row r="368" spans="1:13" ht="10.5" customHeight="1">
      <c r="A368" s="175"/>
      <c r="B368" s="420"/>
      <c r="C368" s="420"/>
      <c r="D368" s="438"/>
      <c r="E368" s="176"/>
      <c r="F368" s="12"/>
      <c r="G368" s="177"/>
      <c r="H368" s="178"/>
      <c r="I368" s="179"/>
      <c r="J368" s="180"/>
      <c r="K368" s="180"/>
      <c r="L368" s="180"/>
      <c r="M368" s="652"/>
    </row>
    <row r="369" spans="1:13" ht="15" customHeight="1">
      <c r="A369" s="175"/>
      <c r="B369" s="420"/>
      <c r="C369" s="420"/>
      <c r="D369" s="438"/>
      <c r="E369" s="176"/>
      <c r="F369" s="457" t="s">
        <v>1853</v>
      </c>
      <c r="G369" s="457"/>
      <c r="H369" s="458"/>
      <c r="I369" s="457"/>
      <c r="J369" s="459">
        <f>SUM(J362:J368)</f>
        <v>221122</v>
      </c>
      <c r="K369" s="459">
        <f>SUM(K362:K368)</f>
        <v>273295</v>
      </c>
      <c r="L369" s="459">
        <f>SUM(L362:L368)</f>
        <v>227056</v>
      </c>
      <c r="M369" s="757">
        <f t="shared" si="4"/>
        <v>83.08091988510584</v>
      </c>
    </row>
    <row r="370" spans="1:13" ht="7.5" customHeight="1">
      <c r="A370" s="175"/>
      <c r="B370" s="420"/>
      <c r="C370" s="420"/>
      <c r="D370" s="438"/>
      <c r="E370" s="176"/>
      <c r="F370" s="216"/>
      <c r="G370" s="216"/>
      <c r="H370" s="217"/>
      <c r="I370" s="216"/>
      <c r="J370" s="193"/>
      <c r="K370" s="193"/>
      <c r="L370" s="193"/>
      <c r="M370" s="652"/>
    </row>
    <row r="371" spans="1:13" ht="12.75" customHeight="1">
      <c r="A371" s="175"/>
      <c r="B371" s="422">
        <v>20</v>
      </c>
      <c r="C371" s="422"/>
      <c r="D371" s="440"/>
      <c r="E371" s="15"/>
      <c r="F371" s="393"/>
      <c r="G371" s="390" t="s">
        <v>2017</v>
      </c>
      <c r="H371" s="456"/>
      <c r="I371" s="456"/>
      <c r="J371" s="180"/>
      <c r="K371" s="180"/>
      <c r="L371" s="180"/>
      <c r="M371" s="652"/>
    </row>
    <row r="372" spans="1:13" ht="12.75" customHeight="1">
      <c r="A372" s="175"/>
      <c r="B372" s="420"/>
      <c r="C372" s="420"/>
      <c r="D372" s="438">
        <v>1</v>
      </c>
      <c r="E372" s="176"/>
      <c r="F372" s="12"/>
      <c r="G372" s="177"/>
      <c r="H372" s="178" t="s">
        <v>1837</v>
      </c>
      <c r="I372" s="179"/>
      <c r="J372" s="180"/>
      <c r="K372" s="180"/>
      <c r="L372" s="180"/>
      <c r="M372" s="652"/>
    </row>
    <row r="373" spans="1:13" ht="12.75" customHeight="1">
      <c r="A373" s="175"/>
      <c r="B373" s="420"/>
      <c r="C373" s="420"/>
      <c r="D373" s="438"/>
      <c r="E373" s="176">
        <v>1</v>
      </c>
      <c r="F373" s="12"/>
      <c r="G373" s="177"/>
      <c r="H373" s="178"/>
      <c r="I373" s="179" t="s">
        <v>752</v>
      </c>
      <c r="J373" s="181">
        <v>132676</v>
      </c>
      <c r="K373" s="181">
        <v>150340</v>
      </c>
      <c r="L373" s="181">
        <v>138067</v>
      </c>
      <c r="M373" s="652">
        <f t="shared" si="4"/>
        <v>91.83650392443793</v>
      </c>
    </row>
    <row r="374" spans="1:13" ht="12.75" customHeight="1">
      <c r="A374" s="175"/>
      <c r="B374" s="420"/>
      <c r="C374" s="420"/>
      <c r="D374" s="438"/>
      <c r="E374" s="176">
        <v>2</v>
      </c>
      <c r="F374" s="12"/>
      <c r="G374" s="177"/>
      <c r="H374" s="178"/>
      <c r="I374" s="179" t="s">
        <v>1838</v>
      </c>
      <c r="J374" s="181">
        <v>42866</v>
      </c>
      <c r="K374" s="181">
        <v>48492</v>
      </c>
      <c r="L374" s="181">
        <v>44502</v>
      </c>
      <c r="M374" s="652">
        <f t="shared" si="4"/>
        <v>91.77183865379857</v>
      </c>
    </row>
    <row r="375" spans="1:13" ht="12.75" customHeight="1">
      <c r="A375" s="175"/>
      <c r="B375" s="420"/>
      <c r="C375" s="420"/>
      <c r="D375" s="438"/>
      <c r="E375" s="176">
        <v>3</v>
      </c>
      <c r="F375" s="12"/>
      <c r="G375" s="177"/>
      <c r="H375" s="178"/>
      <c r="I375" s="179" t="s">
        <v>753</v>
      </c>
      <c r="J375" s="181">
        <v>36791</v>
      </c>
      <c r="K375" s="181">
        <v>52723</v>
      </c>
      <c r="L375" s="181">
        <v>52704</v>
      </c>
      <c r="M375" s="652">
        <f t="shared" si="4"/>
        <v>99.96396259696907</v>
      </c>
    </row>
    <row r="376" spans="1:13" ht="12.75" customHeight="1">
      <c r="A376" s="175"/>
      <c r="B376" s="420"/>
      <c r="C376" s="420"/>
      <c r="D376" s="438"/>
      <c r="E376" s="176">
        <v>5</v>
      </c>
      <c r="F376" s="12"/>
      <c r="G376" s="177"/>
      <c r="H376" s="178"/>
      <c r="I376" s="179" t="s">
        <v>893</v>
      </c>
      <c r="J376" s="181">
        <v>4097</v>
      </c>
      <c r="K376" s="181">
        <v>4097</v>
      </c>
      <c r="L376" s="181">
        <v>4097</v>
      </c>
      <c r="M376" s="652">
        <f t="shared" si="4"/>
        <v>100</v>
      </c>
    </row>
    <row r="377" spans="1:13" ht="12.75" customHeight="1">
      <c r="A377" s="175"/>
      <c r="B377" s="420"/>
      <c r="C377" s="420"/>
      <c r="D377" s="438">
        <v>2</v>
      </c>
      <c r="E377" s="176"/>
      <c r="F377" s="12"/>
      <c r="G377" s="177"/>
      <c r="H377" s="178" t="s">
        <v>1920</v>
      </c>
      <c r="I377" s="179"/>
      <c r="J377" s="181"/>
      <c r="K377" s="181"/>
      <c r="L377" s="181"/>
      <c r="M377" s="652"/>
    </row>
    <row r="378" spans="1:13" ht="15" customHeight="1">
      <c r="A378" s="175"/>
      <c r="B378" s="420"/>
      <c r="C378" s="420"/>
      <c r="D378" s="438"/>
      <c r="E378" s="176">
        <v>1</v>
      </c>
      <c r="F378" s="12"/>
      <c r="G378" s="177"/>
      <c r="H378" s="178"/>
      <c r="I378" s="179" t="s">
        <v>1841</v>
      </c>
      <c r="J378" s="180"/>
      <c r="K378" s="181">
        <v>194</v>
      </c>
      <c r="L378" s="181">
        <v>194</v>
      </c>
      <c r="M378" s="652">
        <f t="shared" si="4"/>
        <v>100</v>
      </c>
    </row>
    <row r="379" spans="1:13" ht="20.25" customHeight="1">
      <c r="A379" s="175"/>
      <c r="B379" s="420"/>
      <c r="C379" s="420"/>
      <c r="D379" s="438"/>
      <c r="E379" s="176"/>
      <c r="F379" s="457" t="s">
        <v>1853</v>
      </c>
      <c r="G379" s="457"/>
      <c r="H379" s="458"/>
      <c r="I379" s="457"/>
      <c r="J379" s="459">
        <f>SUM(J370:J378)</f>
        <v>216430</v>
      </c>
      <c r="K379" s="459">
        <f>SUM(K370:K378)</f>
        <v>255846</v>
      </c>
      <c r="L379" s="459">
        <f>SUM(L370:L378)</f>
        <v>239564</v>
      </c>
      <c r="M379" s="757">
        <f t="shared" si="4"/>
        <v>93.6360154155234</v>
      </c>
    </row>
    <row r="380" spans="1:13" ht="8.25" customHeight="1">
      <c r="A380" s="175"/>
      <c r="B380" s="420"/>
      <c r="C380" s="420"/>
      <c r="D380" s="438"/>
      <c r="E380" s="176"/>
      <c r="F380" s="12"/>
      <c r="G380" s="177"/>
      <c r="H380" s="178"/>
      <c r="I380" s="179"/>
      <c r="J380" s="180"/>
      <c r="K380" s="180"/>
      <c r="L380" s="180"/>
      <c r="M380" s="652"/>
    </row>
    <row r="381" spans="1:13" ht="12.75" customHeight="1">
      <c r="A381" s="175"/>
      <c r="B381" s="420">
        <v>21</v>
      </c>
      <c r="C381" s="420"/>
      <c r="D381" s="438"/>
      <c r="E381" s="176"/>
      <c r="F381" s="460"/>
      <c r="G381" s="455" t="s">
        <v>1851</v>
      </c>
      <c r="H381" s="456"/>
      <c r="I381" s="456"/>
      <c r="J381" s="180"/>
      <c r="K381" s="180"/>
      <c r="L381" s="180"/>
      <c r="M381" s="652"/>
    </row>
    <row r="382" spans="1:13" ht="12.75" customHeight="1">
      <c r="A382" s="175"/>
      <c r="B382" s="420"/>
      <c r="C382" s="420"/>
      <c r="D382" s="438">
        <v>1</v>
      </c>
      <c r="E382" s="176"/>
      <c r="F382" s="12"/>
      <c r="G382" s="177"/>
      <c r="H382" s="178" t="s">
        <v>1837</v>
      </c>
      <c r="I382" s="179"/>
      <c r="J382" s="180"/>
      <c r="K382" s="180"/>
      <c r="L382" s="180"/>
      <c r="M382" s="652"/>
    </row>
    <row r="383" spans="1:13" ht="12.75" customHeight="1">
      <c r="A383" s="175"/>
      <c r="B383" s="420"/>
      <c r="C383" s="420"/>
      <c r="D383" s="438"/>
      <c r="E383" s="176">
        <v>1</v>
      </c>
      <c r="F383" s="12"/>
      <c r="G383" s="177"/>
      <c r="H383" s="178"/>
      <c r="I383" s="179" t="s">
        <v>752</v>
      </c>
      <c r="J383" s="181">
        <v>104391</v>
      </c>
      <c r="K383" s="181">
        <v>104974</v>
      </c>
      <c r="L383" s="181">
        <v>102573</v>
      </c>
      <c r="M383" s="652">
        <f t="shared" si="4"/>
        <v>97.71276697086898</v>
      </c>
    </row>
    <row r="384" spans="1:13" ht="12.75" customHeight="1">
      <c r="A384" s="175"/>
      <c r="B384" s="420"/>
      <c r="C384" s="420"/>
      <c r="D384" s="438"/>
      <c r="E384" s="176">
        <v>2</v>
      </c>
      <c r="F384" s="12"/>
      <c r="G384" s="177"/>
      <c r="H384" s="178"/>
      <c r="I384" s="179" t="s">
        <v>1838</v>
      </c>
      <c r="J384" s="181">
        <v>33673</v>
      </c>
      <c r="K384" s="181">
        <v>33711</v>
      </c>
      <c r="L384" s="181">
        <v>32420</v>
      </c>
      <c r="M384" s="652">
        <f t="shared" si="4"/>
        <v>96.17038948711102</v>
      </c>
    </row>
    <row r="385" spans="1:13" ht="12.75" customHeight="1">
      <c r="A385" s="175"/>
      <c r="B385" s="420"/>
      <c r="C385" s="420"/>
      <c r="D385" s="438"/>
      <c r="E385" s="176">
        <v>3</v>
      </c>
      <c r="F385" s="12"/>
      <c r="G385" s="177"/>
      <c r="H385" s="178"/>
      <c r="I385" s="179" t="s">
        <v>753</v>
      </c>
      <c r="J385" s="181">
        <v>126360</v>
      </c>
      <c r="K385" s="181">
        <v>152894</v>
      </c>
      <c r="L385" s="181">
        <v>149974</v>
      </c>
      <c r="M385" s="652">
        <f t="shared" si="4"/>
        <v>98.09018012479234</v>
      </c>
    </row>
    <row r="386" spans="1:13" ht="12.75" customHeight="1">
      <c r="A386" s="175"/>
      <c r="B386" s="420"/>
      <c r="C386" s="420"/>
      <c r="D386" s="438">
        <v>2</v>
      </c>
      <c r="E386" s="176"/>
      <c r="F386" s="12"/>
      <c r="G386" s="177"/>
      <c r="H386" s="178" t="s">
        <v>1840</v>
      </c>
      <c r="I386" s="179"/>
      <c r="J386" s="186"/>
      <c r="K386" s="186"/>
      <c r="L386" s="186"/>
      <c r="M386" s="652"/>
    </row>
    <row r="387" spans="1:13" ht="12.75" customHeight="1">
      <c r="A387" s="175"/>
      <c r="B387" s="420"/>
      <c r="C387" s="420"/>
      <c r="D387" s="438"/>
      <c r="E387" s="176">
        <v>1</v>
      </c>
      <c r="F387" s="12"/>
      <c r="G387" s="177"/>
      <c r="H387" s="178"/>
      <c r="I387" s="179" t="s">
        <v>1841</v>
      </c>
      <c r="J387" s="181">
        <v>300</v>
      </c>
      <c r="K387" s="181">
        <v>13104</v>
      </c>
      <c r="L387" s="181">
        <v>11104</v>
      </c>
      <c r="M387" s="652">
        <f t="shared" si="4"/>
        <v>84.73748473748473</v>
      </c>
    </row>
    <row r="388" spans="1:13" ht="12.75" customHeight="1">
      <c r="A388" s="175"/>
      <c r="B388" s="420"/>
      <c r="C388" s="420"/>
      <c r="D388" s="438"/>
      <c r="E388" s="176">
        <v>2</v>
      </c>
      <c r="F388" s="12"/>
      <c r="G388" s="177"/>
      <c r="H388" s="178"/>
      <c r="I388" s="179" t="s">
        <v>1843</v>
      </c>
      <c r="J388" s="181">
        <v>20000</v>
      </c>
      <c r="K388" s="181">
        <v>28490</v>
      </c>
      <c r="L388" s="181">
        <v>28229</v>
      </c>
      <c r="M388" s="652">
        <f t="shared" si="4"/>
        <v>99.08388908388909</v>
      </c>
    </row>
    <row r="389" spans="1:13" ht="17.25" customHeight="1">
      <c r="A389" s="175"/>
      <c r="B389" s="420"/>
      <c r="C389" s="420"/>
      <c r="D389" s="438"/>
      <c r="E389" s="176"/>
      <c r="F389" s="457" t="s">
        <v>1853</v>
      </c>
      <c r="G389" s="457"/>
      <c r="H389" s="458"/>
      <c r="I389" s="457"/>
      <c r="J389" s="459">
        <f>SUM(J380:J388)</f>
        <v>284724</v>
      </c>
      <c r="K389" s="459">
        <f>SUM(K380:K388)</f>
        <v>333173</v>
      </c>
      <c r="L389" s="459">
        <f>SUM(L380:L388)</f>
        <v>324300</v>
      </c>
      <c r="M389" s="757">
        <f t="shared" si="4"/>
        <v>97.33681900994378</v>
      </c>
    </row>
    <row r="390" spans="1:13" ht="7.5" customHeight="1">
      <c r="A390" s="175"/>
      <c r="B390" s="420"/>
      <c r="C390" s="420"/>
      <c r="D390" s="438"/>
      <c r="E390" s="176"/>
      <c r="F390" s="189"/>
      <c r="G390" s="177"/>
      <c r="H390" s="178"/>
      <c r="I390" s="177"/>
      <c r="J390" s="193"/>
      <c r="K390" s="193"/>
      <c r="L390" s="193"/>
      <c r="M390" s="652"/>
    </row>
    <row r="391" spans="1:13" ht="12.75" customHeight="1">
      <c r="A391" s="175">
        <v>15</v>
      </c>
      <c r="B391" s="420"/>
      <c r="C391" s="420">
        <v>1</v>
      </c>
      <c r="D391" s="438"/>
      <c r="E391" s="176"/>
      <c r="F391" s="12" t="s">
        <v>1851</v>
      </c>
      <c r="G391" s="177"/>
      <c r="H391" s="178"/>
      <c r="I391" s="177"/>
      <c r="J391" s="193"/>
      <c r="K391" s="193"/>
      <c r="L391" s="193"/>
      <c r="M391" s="652"/>
    </row>
    <row r="392" spans="1:13" ht="12.75" customHeight="1">
      <c r="A392" s="175"/>
      <c r="B392" s="420"/>
      <c r="C392" s="420"/>
      <c r="D392" s="438"/>
      <c r="E392" s="176"/>
      <c r="F392" s="12" t="s">
        <v>1995</v>
      </c>
      <c r="G392" s="177"/>
      <c r="H392" s="178"/>
      <c r="I392" s="177"/>
      <c r="J392" s="193"/>
      <c r="K392" s="193"/>
      <c r="L392" s="193"/>
      <c r="M392" s="652"/>
    </row>
    <row r="393" spans="1:13" ht="12.75" customHeight="1">
      <c r="A393" s="175"/>
      <c r="B393" s="420"/>
      <c r="C393" s="420"/>
      <c r="D393" s="438">
        <v>1</v>
      </c>
      <c r="E393" s="176"/>
      <c r="F393" s="12"/>
      <c r="G393" s="177"/>
      <c r="H393" s="178" t="s">
        <v>1837</v>
      </c>
      <c r="I393" s="179"/>
      <c r="J393" s="180"/>
      <c r="K393" s="180"/>
      <c r="L393" s="180"/>
      <c r="M393" s="652"/>
    </row>
    <row r="394" spans="1:13" ht="12.75" customHeight="1">
      <c r="A394" s="175"/>
      <c r="B394" s="420"/>
      <c r="C394" s="420"/>
      <c r="D394" s="438"/>
      <c r="E394" s="176">
        <v>1</v>
      </c>
      <c r="F394" s="12"/>
      <c r="G394" s="177"/>
      <c r="H394" s="178"/>
      <c r="I394" s="179" t="s">
        <v>752</v>
      </c>
      <c r="J394" s="181">
        <v>962048</v>
      </c>
      <c r="K394" s="181">
        <v>998506</v>
      </c>
      <c r="L394" s="181">
        <v>970096</v>
      </c>
      <c r="M394" s="652">
        <f t="shared" si="4"/>
        <v>97.15474919529777</v>
      </c>
    </row>
    <row r="395" spans="1:13" ht="12.75" customHeight="1">
      <c r="A395" s="175"/>
      <c r="B395" s="420"/>
      <c r="C395" s="420"/>
      <c r="D395" s="438"/>
      <c r="E395" s="176">
        <v>2</v>
      </c>
      <c r="F395" s="12"/>
      <c r="G395" s="177"/>
      <c r="H395" s="178"/>
      <c r="I395" s="179" t="s">
        <v>1838</v>
      </c>
      <c r="J395" s="181">
        <v>311003</v>
      </c>
      <c r="K395" s="181">
        <v>321922</v>
      </c>
      <c r="L395" s="181">
        <v>312652</v>
      </c>
      <c r="M395" s="652">
        <f t="shared" si="4"/>
        <v>97.12042047452488</v>
      </c>
    </row>
    <row r="396" spans="1:13" ht="12.75" customHeight="1">
      <c r="A396" s="175"/>
      <c r="B396" s="420"/>
      <c r="C396" s="420"/>
      <c r="D396" s="438"/>
      <c r="E396" s="176">
        <v>3</v>
      </c>
      <c r="F396" s="12"/>
      <c r="G396" s="177"/>
      <c r="H396" s="178"/>
      <c r="I396" s="179" t="s">
        <v>753</v>
      </c>
      <c r="J396" s="181">
        <v>395714</v>
      </c>
      <c r="K396" s="181">
        <v>479585</v>
      </c>
      <c r="L396" s="181">
        <v>455738</v>
      </c>
      <c r="M396" s="652">
        <f t="shared" si="4"/>
        <v>95.02757592501851</v>
      </c>
    </row>
    <row r="397" spans="1:13" ht="12.75" customHeight="1">
      <c r="A397" s="175"/>
      <c r="B397" s="420"/>
      <c r="C397" s="420"/>
      <c r="D397" s="438"/>
      <c r="E397" s="176">
        <v>5</v>
      </c>
      <c r="F397" s="12"/>
      <c r="G397" s="177"/>
      <c r="H397" s="178"/>
      <c r="I397" s="179" t="s">
        <v>893</v>
      </c>
      <c r="J397" s="181">
        <v>4097</v>
      </c>
      <c r="K397" s="181">
        <v>4097</v>
      </c>
      <c r="L397" s="181">
        <v>4097</v>
      </c>
      <c r="M397" s="652">
        <f t="shared" si="4"/>
        <v>100</v>
      </c>
    </row>
    <row r="398" spans="1:13" ht="12.75" customHeight="1">
      <c r="A398" s="175"/>
      <c r="B398" s="420"/>
      <c r="C398" s="420"/>
      <c r="D398" s="438">
        <v>2</v>
      </c>
      <c r="E398" s="176"/>
      <c r="F398" s="12"/>
      <c r="G398" s="177"/>
      <c r="H398" s="178" t="s">
        <v>1840</v>
      </c>
      <c r="I398" s="179"/>
      <c r="J398" s="181"/>
      <c r="K398" s="186"/>
      <c r="L398" s="186"/>
      <c r="M398" s="652"/>
    </row>
    <row r="399" spans="1:13" ht="12.75" customHeight="1">
      <c r="A399" s="175"/>
      <c r="B399" s="420"/>
      <c r="C399" s="420"/>
      <c r="D399" s="438"/>
      <c r="E399" s="176">
        <v>1</v>
      </c>
      <c r="F399" s="12"/>
      <c r="G399" s="177"/>
      <c r="H399" s="178"/>
      <c r="I399" s="179" t="s">
        <v>1841</v>
      </c>
      <c r="J399" s="181">
        <v>1800</v>
      </c>
      <c r="K399" s="181">
        <v>20423</v>
      </c>
      <c r="L399" s="181">
        <v>18126</v>
      </c>
      <c r="M399" s="652">
        <f t="shared" si="4"/>
        <v>88.75287665866914</v>
      </c>
    </row>
    <row r="400" spans="1:13" ht="15.75" customHeight="1">
      <c r="A400" s="175"/>
      <c r="B400" s="420"/>
      <c r="C400" s="420"/>
      <c r="D400" s="438"/>
      <c r="E400" s="176">
        <v>2</v>
      </c>
      <c r="F400" s="12"/>
      <c r="G400" s="177"/>
      <c r="H400" s="178"/>
      <c r="I400" s="179" t="s">
        <v>1843</v>
      </c>
      <c r="J400" s="181">
        <v>20000</v>
      </c>
      <c r="K400" s="181">
        <v>60370</v>
      </c>
      <c r="L400" s="181">
        <v>29423</v>
      </c>
      <c r="M400" s="652">
        <f t="shared" si="4"/>
        <v>48.73778366738446</v>
      </c>
    </row>
    <row r="401" spans="1:13" ht="18" customHeight="1">
      <c r="A401" s="175"/>
      <c r="B401" s="420"/>
      <c r="C401" s="420"/>
      <c r="D401" s="438"/>
      <c r="E401" s="176"/>
      <c r="F401" s="182" t="s">
        <v>1842</v>
      </c>
      <c r="G401" s="183"/>
      <c r="H401" s="184"/>
      <c r="I401" s="182"/>
      <c r="J401" s="185">
        <f>SUM(J390:J400)</f>
        <v>1694662</v>
      </c>
      <c r="K401" s="185">
        <f>SUM(K390:K400)</f>
        <v>1884903</v>
      </c>
      <c r="L401" s="185">
        <f>SUM(L390:L400)</f>
        <v>1790132</v>
      </c>
      <c r="M401" s="640">
        <f t="shared" si="4"/>
        <v>94.97210201267652</v>
      </c>
    </row>
    <row r="402" spans="1:13" ht="10.5" customHeight="1">
      <c r="A402" s="175"/>
      <c r="B402" s="420"/>
      <c r="C402" s="420"/>
      <c r="D402" s="438"/>
      <c r="E402" s="176"/>
      <c r="F402" s="12"/>
      <c r="G402" s="177"/>
      <c r="H402" s="178"/>
      <c r="I402" s="189"/>
      <c r="J402" s="190"/>
      <c r="K402" s="190"/>
      <c r="L402" s="190"/>
      <c r="M402" s="652"/>
    </row>
    <row r="403" spans="1:13" ht="15.75" customHeight="1">
      <c r="A403" s="175">
        <v>16</v>
      </c>
      <c r="B403" s="420"/>
      <c r="C403" s="420">
        <v>1</v>
      </c>
      <c r="D403" s="438"/>
      <c r="E403" s="176"/>
      <c r="F403" s="12" t="s">
        <v>1944</v>
      </c>
      <c r="G403" s="177"/>
      <c r="H403" s="178"/>
      <c r="I403" s="179"/>
      <c r="J403" s="180"/>
      <c r="K403" s="180"/>
      <c r="L403" s="180"/>
      <c r="M403" s="652"/>
    </row>
    <row r="404" spans="1:13" ht="14.25" customHeight="1">
      <c r="A404" s="175"/>
      <c r="B404" s="420"/>
      <c r="C404" s="420"/>
      <c r="D404" s="438">
        <v>1</v>
      </c>
      <c r="E404" s="176"/>
      <c r="F404" s="12"/>
      <c r="G404" s="177"/>
      <c r="H404" s="178" t="s">
        <v>1837</v>
      </c>
      <c r="I404" s="179"/>
      <c r="J404" s="180"/>
      <c r="K404" s="180"/>
      <c r="L404" s="180"/>
      <c r="M404" s="652"/>
    </row>
    <row r="405" spans="1:13" ht="14.25" customHeight="1">
      <c r="A405" s="175"/>
      <c r="B405" s="420"/>
      <c r="C405" s="420"/>
      <c r="D405" s="438"/>
      <c r="E405" s="176">
        <v>1</v>
      </c>
      <c r="F405" s="12"/>
      <c r="G405" s="177"/>
      <c r="H405" s="178"/>
      <c r="I405" s="179" t="s">
        <v>752</v>
      </c>
      <c r="J405" s="181">
        <v>36630</v>
      </c>
      <c r="K405" s="181">
        <v>37428</v>
      </c>
      <c r="L405" s="181">
        <v>36003</v>
      </c>
      <c r="M405" s="652">
        <f t="shared" si="4"/>
        <v>96.19268996473228</v>
      </c>
    </row>
    <row r="406" spans="1:13" ht="14.25" customHeight="1">
      <c r="A406" s="175"/>
      <c r="B406" s="420"/>
      <c r="C406" s="420"/>
      <c r="D406" s="438"/>
      <c r="E406" s="176">
        <v>2</v>
      </c>
      <c r="F406" s="12"/>
      <c r="G406" s="177"/>
      <c r="H406" s="178"/>
      <c r="I406" s="179" t="s">
        <v>1838</v>
      </c>
      <c r="J406" s="181">
        <v>11895</v>
      </c>
      <c r="K406" s="181">
        <v>11729</v>
      </c>
      <c r="L406" s="181">
        <v>11281</v>
      </c>
      <c r="M406" s="652">
        <f t="shared" si="4"/>
        <v>96.18040753687441</v>
      </c>
    </row>
    <row r="407" spans="1:13" ht="14.25" customHeight="1">
      <c r="A407" s="175"/>
      <c r="B407" s="420"/>
      <c r="C407" s="420"/>
      <c r="D407" s="438"/>
      <c r="E407" s="176">
        <v>3</v>
      </c>
      <c r="F407" s="12"/>
      <c r="G407" s="177"/>
      <c r="H407" s="178"/>
      <c r="I407" s="179" t="s">
        <v>753</v>
      </c>
      <c r="J407" s="181">
        <v>21000</v>
      </c>
      <c r="K407" s="181">
        <v>24311</v>
      </c>
      <c r="L407" s="181">
        <v>24027</v>
      </c>
      <c r="M407" s="652">
        <f t="shared" si="4"/>
        <v>98.83180453292748</v>
      </c>
    </row>
    <row r="408" spans="1:13" ht="15" customHeight="1">
      <c r="A408" s="175"/>
      <c r="B408" s="420"/>
      <c r="C408" s="420"/>
      <c r="D408" s="438">
        <v>2</v>
      </c>
      <c r="E408" s="176"/>
      <c r="F408" s="12"/>
      <c r="G408" s="177"/>
      <c r="H408" s="178" t="s">
        <v>1840</v>
      </c>
      <c r="I408" s="179"/>
      <c r="J408" s="180"/>
      <c r="K408" s="180"/>
      <c r="L408" s="180"/>
      <c r="M408" s="652"/>
    </row>
    <row r="409" spans="1:13" ht="20.25" customHeight="1">
      <c r="A409" s="175"/>
      <c r="B409" s="420"/>
      <c r="C409" s="420"/>
      <c r="D409" s="438"/>
      <c r="E409" s="176">
        <v>1</v>
      </c>
      <c r="F409" s="189"/>
      <c r="G409" s="177"/>
      <c r="H409" s="178"/>
      <c r="I409" s="179" t="s">
        <v>1841</v>
      </c>
      <c r="J409" s="180"/>
      <c r="K409" s="181">
        <v>305</v>
      </c>
      <c r="L409" s="181">
        <v>305</v>
      </c>
      <c r="M409" s="652">
        <f aca="true" t="shared" si="5" ref="M409:M471">L409/K409*100</f>
        <v>100</v>
      </c>
    </row>
    <row r="410" spans="1:13" ht="20.25" customHeight="1">
      <c r="A410" s="175"/>
      <c r="B410" s="420"/>
      <c r="C410" s="420"/>
      <c r="D410" s="438"/>
      <c r="E410" s="176"/>
      <c r="F410" s="182" t="s">
        <v>1842</v>
      </c>
      <c r="G410" s="183"/>
      <c r="H410" s="184"/>
      <c r="I410" s="182"/>
      <c r="J410" s="185">
        <f>SUM(J402:J409)</f>
        <v>69525</v>
      </c>
      <c r="K410" s="185">
        <f>SUM(K402:K409)</f>
        <v>73773</v>
      </c>
      <c r="L410" s="185">
        <f>SUM(L402:L409)</f>
        <v>71616</v>
      </c>
      <c r="M410" s="640">
        <f t="shared" si="5"/>
        <v>97.07616607702005</v>
      </c>
    </row>
    <row r="411" spans="1:13" ht="15.75" customHeight="1">
      <c r="A411" s="175"/>
      <c r="B411" s="420"/>
      <c r="C411" s="420"/>
      <c r="D411" s="438"/>
      <c r="E411" s="176"/>
      <c r="F411" s="12"/>
      <c r="G411" s="177"/>
      <c r="H411" s="178"/>
      <c r="I411" s="189"/>
      <c r="J411" s="190"/>
      <c r="K411" s="190"/>
      <c r="L411" s="190"/>
      <c r="M411" s="652"/>
    </row>
    <row r="412" spans="1:13" ht="14.25" customHeight="1">
      <c r="A412" s="175">
        <v>17</v>
      </c>
      <c r="B412" s="420"/>
      <c r="C412" s="420">
        <v>1</v>
      </c>
      <c r="D412" s="438"/>
      <c r="E412" s="176"/>
      <c r="F412" s="12" t="s">
        <v>1865</v>
      </c>
      <c r="G412" s="177"/>
      <c r="H412" s="178"/>
      <c r="I412" s="189"/>
      <c r="J412" s="190"/>
      <c r="K412" s="190"/>
      <c r="L412" s="190"/>
      <c r="M412" s="652"/>
    </row>
    <row r="413" spans="1:13" ht="14.25" customHeight="1">
      <c r="A413" s="175"/>
      <c r="B413" s="420"/>
      <c r="C413" s="420"/>
      <c r="D413" s="438">
        <v>1</v>
      </c>
      <c r="E413" s="176"/>
      <c r="F413" s="12"/>
      <c r="G413" s="177"/>
      <c r="H413" s="178" t="s">
        <v>1837</v>
      </c>
      <c r="I413" s="189"/>
      <c r="J413" s="190"/>
      <c r="K413" s="190"/>
      <c r="L413" s="190"/>
      <c r="M413" s="652"/>
    </row>
    <row r="414" spans="1:13" ht="14.25" customHeight="1">
      <c r="A414" s="175"/>
      <c r="B414" s="420"/>
      <c r="C414" s="420"/>
      <c r="D414" s="438"/>
      <c r="E414" s="176">
        <v>1</v>
      </c>
      <c r="F414" s="12"/>
      <c r="G414" s="177"/>
      <c r="H414" s="178"/>
      <c r="I414" s="179" t="s">
        <v>752</v>
      </c>
      <c r="J414" s="181">
        <v>108120</v>
      </c>
      <c r="K414" s="181">
        <v>113634</v>
      </c>
      <c r="L414" s="181">
        <v>111266</v>
      </c>
      <c r="M414" s="652">
        <f t="shared" si="5"/>
        <v>97.91611665522643</v>
      </c>
    </row>
    <row r="415" spans="1:13" ht="14.25" customHeight="1">
      <c r="A415" s="175"/>
      <c r="B415" s="420"/>
      <c r="C415" s="420"/>
      <c r="D415" s="438"/>
      <c r="E415" s="176">
        <v>2</v>
      </c>
      <c r="F415" s="12"/>
      <c r="G415" s="177"/>
      <c r="H415" s="178"/>
      <c r="I415" s="179" t="s">
        <v>1838</v>
      </c>
      <c r="J415" s="181">
        <v>34942</v>
      </c>
      <c r="K415" s="181">
        <v>36170</v>
      </c>
      <c r="L415" s="181">
        <v>35154</v>
      </c>
      <c r="M415" s="652">
        <f t="shared" si="5"/>
        <v>97.19104230024882</v>
      </c>
    </row>
    <row r="416" spans="1:13" ht="14.25" customHeight="1">
      <c r="A416" s="175"/>
      <c r="B416" s="420"/>
      <c r="C416" s="420"/>
      <c r="D416" s="438"/>
      <c r="E416" s="176">
        <v>3</v>
      </c>
      <c r="F416" s="12"/>
      <c r="G416" s="177"/>
      <c r="H416" s="178"/>
      <c r="I416" s="179" t="s">
        <v>753</v>
      </c>
      <c r="J416" s="181">
        <v>33643</v>
      </c>
      <c r="K416" s="181">
        <v>57143</v>
      </c>
      <c r="L416" s="181">
        <v>52585</v>
      </c>
      <c r="M416" s="652">
        <f t="shared" si="5"/>
        <v>92.02351994120015</v>
      </c>
    </row>
    <row r="417" spans="1:13" ht="14.25" customHeight="1">
      <c r="A417" s="175"/>
      <c r="B417" s="420"/>
      <c r="C417" s="420"/>
      <c r="D417" s="438">
        <v>2</v>
      </c>
      <c r="E417" s="176"/>
      <c r="F417" s="12"/>
      <c r="G417" s="177"/>
      <c r="H417" s="178" t="s">
        <v>1840</v>
      </c>
      <c r="I417" s="179"/>
      <c r="J417" s="181"/>
      <c r="K417" s="181"/>
      <c r="L417" s="181"/>
      <c r="M417" s="652"/>
    </row>
    <row r="418" spans="1:13" ht="14.25" customHeight="1">
      <c r="A418" s="175"/>
      <c r="B418" s="420"/>
      <c r="C418" s="420"/>
      <c r="D418" s="438"/>
      <c r="E418" s="176">
        <v>1</v>
      </c>
      <c r="F418" s="12"/>
      <c r="G418" s="177"/>
      <c r="H418" s="178"/>
      <c r="I418" s="179" t="s">
        <v>1841</v>
      </c>
      <c r="J418" s="181">
        <v>1785</v>
      </c>
      <c r="K418" s="181">
        <v>3873</v>
      </c>
      <c r="L418" s="181">
        <v>3373</v>
      </c>
      <c r="M418" s="652">
        <f t="shared" si="5"/>
        <v>87.09011102504518</v>
      </c>
    </row>
    <row r="419" spans="1:13" ht="12" customHeight="1">
      <c r="A419" s="175"/>
      <c r="B419" s="420"/>
      <c r="C419" s="420"/>
      <c r="D419" s="438"/>
      <c r="E419" s="176">
        <v>2</v>
      </c>
      <c r="F419" s="12"/>
      <c r="G419" s="177"/>
      <c r="H419" s="178"/>
      <c r="I419" s="179" t="s">
        <v>1843</v>
      </c>
      <c r="J419" s="181">
        <v>840</v>
      </c>
      <c r="K419" s="181">
        <v>840</v>
      </c>
      <c r="L419" s="181">
        <v>829</v>
      </c>
      <c r="M419" s="652">
        <f t="shared" si="5"/>
        <v>98.69047619047619</v>
      </c>
    </row>
    <row r="420" spans="1:13" ht="6" customHeight="1">
      <c r="A420" s="175"/>
      <c r="B420" s="420"/>
      <c r="C420" s="420"/>
      <c r="D420" s="438"/>
      <c r="E420" s="176"/>
      <c r="F420" s="12"/>
      <c r="G420" s="177"/>
      <c r="H420" s="178"/>
      <c r="I420" s="179"/>
      <c r="J420" s="186"/>
      <c r="K420" s="186"/>
      <c r="L420" s="186"/>
      <c r="M420" s="652"/>
    </row>
    <row r="421" spans="1:13" ht="17.25" customHeight="1">
      <c r="A421" s="175"/>
      <c r="B421" s="420"/>
      <c r="C421" s="420"/>
      <c r="D421" s="438"/>
      <c r="E421" s="176"/>
      <c r="F421" s="182" t="s">
        <v>1842</v>
      </c>
      <c r="G421" s="183"/>
      <c r="H421" s="184"/>
      <c r="I421" s="182"/>
      <c r="J421" s="185">
        <f>SUM(J414:J420)</f>
        <v>179330</v>
      </c>
      <c r="K421" s="185">
        <f>SUM(K414:K420)</f>
        <v>211660</v>
      </c>
      <c r="L421" s="185">
        <f>SUM(L414:L420)</f>
        <v>203207</v>
      </c>
      <c r="M421" s="640">
        <f t="shared" si="5"/>
        <v>96.00633090806011</v>
      </c>
    </row>
    <row r="422" spans="1:13" ht="12.75" customHeight="1">
      <c r="A422" s="175"/>
      <c r="B422" s="420"/>
      <c r="C422" s="420"/>
      <c r="D422" s="438"/>
      <c r="E422" s="176"/>
      <c r="F422" s="189"/>
      <c r="G422" s="177"/>
      <c r="H422" s="178"/>
      <c r="I422" s="179"/>
      <c r="J422" s="180"/>
      <c r="K422" s="180"/>
      <c r="L422" s="180"/>
      <c r="M422" s="652"/>
    </row>
    <row r="423" spans="1:13" ht="14.25" customHeight="1">
      <c r="A423" s="175">
        <v>18</v>
      </c>
      <c r="B423" s="420"/>
      <c r="C423" s="420">
        <v>1</v>
      </c>
      <c r="D423" s="438"/>
      <c r="E423" s="176"/>
      <c r="F423" s="12" t="s">
        <v>1921</v>
      </c>
      <c r="G423" s="177"/>
      <c r="H423" s="178"/>
      <c r="I423" s="179"/>
      <c r="J423" s="180"/>
      <c r="K423" s="180"/>
      <c r="L423" s="180"/>
      <c r="M423" s="652"/>
    </row>
    <row r="424" spans="1:13" ht="14.25" customHeight="1">
      <c r="A424" s="175"/>
      <c r="B424" s="420"/>
      <c r="C424" s="420"/>
      <c r="D424" s="438">
        <v>1</v>
      </c>
      <c r="E424" s="176"/>
      <c r="F424" s="12"/>
      <c r="G424" s="177"/>
      <c r="H424" s="178" t="s">
        <v>1837</v>
      </c>
      <c r="I424" s="179"/>
      <c r="J424" s="180"/>
      <c r="K424" s="180"/>
      <c r="L424" s="180"/>
      <c r="M424" s="652"/>
    </row>
    <row r="425" spans="1:13" ht="14.25" customHeight="1">
      <c r="A425" s="175"/>
      <c r="B425" s="420"/>
      <c r="C425" s="420"/>
      <c r="D425" s="438"/>
      <c r="E425" s="176">
        <v>1</v>
      </c>
      <c r="F425" s="12"/>
      <c r="G425" s="177"/>
      <c r="H425" s="178"/>
      <c r="I425" s="179" t="s">
        <v>752</v>
      </c>
      <c r="J425" s="181">
        <v>243079</v>
      </c>
      <c r="K425" s="181">
        <v>257672</v>
      </c>
      <c r="L425" s="181">
        <v>255586</v>
      </c>
      <c r="M425" s="652">
        <f t="shared" si="5"/>
        <v>99.19044366481418</v>
      </c>
    </row>
    <row r="426" spans="1:13" ht="14.25" customHeight="1">
      <c r="A426" s="175"/>
      <c r="B426" s="420"/>
      <c r="C426" s="420"/>
      <c r="D426" s="438"/>
      <c r="E426" s="176">
        <v>2</v>
      </c>
      <c r="F426" s="12"/>
      <c r="G426" s="177"/>
      <c r="H426" s="178"/>
      <c r="I426" s="179" t="s">
        <v>1838</v>
      </c>
      <c r="J426" s="181">
        <v>77819</v>
      </c>
      <c r="K426" s="181">
        <v>82259</v>
      </c>
      <c r="L426" s="181">
        <v>80391</v>
      </c>
      <c r="M426" s="652">
        <f t="shared" si="5"/>
        <v>97.72912386486585</v>
      </c>
    </row>
    <row r="427" spans="1:13" ht="14.25" customHeight="1">
      <c r="A427" s="175"/>
      <c r="B427" s="420"/>
      <c r="C427" s="420"/>
      <c r="D427" s="438"/>
      <c r="E427" s="176">
        <v>3</v>
      </c>
      <c r="F427" s="12"/>
      <c r="G427" s="177"/>
      <c r="H427" s="178"/>
      <c r="I427" s="179" t="s">
        <v>753</v>
      </c>
      <c r="J427" s="181">
        <v>120087</v>
      </c>
      <c r="K427" s="181">
        <v>151964</v>
      </c>
      <c r="L427" s="181">
        <v>133979</v>
      </c>
      <c r="M427" s="652">
        <f t="shared" si="5"/>
        <v>88.16496012213419</v>
      </c>
    </row>
    <row r="428" spans="1:13" ht="14.25" customHeight="1">
      <c r="A428" s="175"/>
      <c r="B428" s="420"/>
      <c r="C428" s="420"/>
      <c r="D428" s="438"/>
      <c r="E428" s="176">
        <v>4</v>
      </c>
      <c r="F428" s="12"/>
      <c r="G428" s="177"/>
      <c r="H428" s="178"/>
      <c r="I428" s="179" t="s">
        <v>1839</v>
      </c>
      <c r="J428" s="181">
        <v>980</v>
      </c>
      <c r="K428" s="181">
        <v>2612</v>
      </c>
      <c r="L428" s="181">
        <v>2277</v>
      </c>
      <c r="M428" s="652">
        <f t="shared" si="5"/>
        <v>87.17457886676875</v>
      </c>
    </row>
    <row r="429" spans="1:13" ht="14.25" customHeight="1">
      <c r="A429" s="175"/>
      <c r="B429" s="420"/>
      <c r="C429" s="420"/>
      <c r="D429" s="438">
        <v>2</v>
      </c>
      <c r="E429" s="176"/>
      <c r="F429" s="12"/>
      <c r="G429" s="177"/>
      <c r="H429" s="178" t="s">
        <v>1840</v>
      </c>
      <c r="I429" s="179"/>
      <c r="J429" s="181"/>
      <c r="K429" s="181"/>
      <c r="L429" s="181"/>
      <c r="M429" s="652"/>
    </row>
    <row r="430" spans="1:13" ht="14.25" customHeight="1">
      <c r="A430" s="175"/>
      <c r="B430" s="420"/>
      <c r="C430" s="420"/>
      <c r="D430" s="438"/>
      <c r="E430" s="176">
        <v>1</v>
      </c>
      <c r="F430" s="12"/>
      <c r="G430" s="177"/>
      <c r="H430" s="178"/>
      <c r="I430" s="179" t="s">
        <v>1841</v>
      </c>
      <c r="J430" s="181">
        <v>1546</v>
      </c>
      <c r="K430" s="181">
        <v>5153</v>
      </c>
      <c r="L430" s="181">
        <v>3153</v>
      </c>
      <c r="M430" s="652">
        <f t="shared" si="5"/>
        <v>61.18765767514069</v>
      </c>
    </row>
    <row r="431" spans="1:13" ht="14.25" customHeight="1">
      <c r="A431" s="175"/>
      <c r="B431" s="420"/>
      <c r="C431" s="420"/>
      <c r="D431" s="438"/>
      <c r="E431" s="176">
        <v>2</v>
      </c>
      <c r="F431" s="12"/>
      <c r="G431" s="177"/>
      <c r="H431" s="178"/>
      <c r="I431" s="179" t="s">
        <v>1843</v>
      </c>
      <c r="J431" s="180"/>
      <c r="K431" s="181">
        <v>2945</v>
      </c>
      <c r="L431" s="180"/>
      <c r="M431" s="652"/>
    </row>
    <row r="432" spans="1:13" ht="18" customHeight="1">
      <c r="A432" s="175"/>
      <c r="B432" s="420"/>
      <c r="C432" s="420"/>
      <c r="D432" s="438"/>
      <c r="E432" s="176"/>
      <c r="F432" s="182" t="s">
        <v>1842</v>
      </c>
      <c r="G432" s="183"/>
      <c r="H432" s="184"/>
      <c r="I432" s="182"/>
      <c r="J432" s="185">
        <f>SUM(J422:J431)</f>
        <v>443511</v>
      </c>
      <c r="K432" s="185">
        <f>SUM(K422:K431)</f>
        <v>502605</v>
      </c>
      <c r="L432" s="185">
        <f>SUM(L422:L431)</f>
        <v>475386</v>
      </c>
      <c r="M432" s="640">
        <f t="shared" si="5"/>
        <v>94.58441519682455</v>
      </c>
    </row>
    <row r="433" spans="1:13" ht="3" customHeight="1">
      <c r="A433" s="194"/>
      <c r="B433" s="420"/>
      <c r="C433" s="420"/>
      <c r="D433" s="438"/>
      <c r="E433" s="176"/>
      <c r="F433" s="189"/>
      <c r="G433" s="177"/>
      <c r="H433" s="178"/>
      <c r="I433" s="189"/>
      <c r="J433" s="190"/>
      <c r="K433" s="190"/>
      <c r="L433" s="190"/>
      <c r="M433" s="652"/>
    </row>
    <row r="434" spans="1:13" ht="14.25" customHeight="1">
      <c r="A434" s="175">
        <v>19</v>
      </c>
      <c r="B434" s="420"/>
      <c r="C434" s="420">
        <v>1</v>
      </c>
      <c r="D434" s="438"/>
      <c r="E434" s="176"/>
      <c r="F434" s="12" t="s">
        <v>1863</v>
      </c>
      <c r="G434" s="177"/>
      <c r="H434" s="178"/>
      <c r="I434" s="179"/>
      <c r="J434" s="180"/>
      <c r="K434" s="180"/>
      <c r="L434" s="180"/>
      <c r="M434" s="652"/>
    </row>
    <row r="435" spans="1:13" ht="14.25" customHeight="1">
      <c r="A435" s="175"/>
      <c r="B435" s="420"/>
      <c r="C435" s="420"/>
      <c r="D435" s="438">
        <v>1</v>
      </c>
      <c r="E435" s="176"/>
      <c r="F435" s="12"/>
      <c r="G435" s="177"/>
      <c r="H435" s="178" t="s">
        <v>1837</v>
      </c>
      <c r="I435" s="179"/>
      <c r="J435" s="180"/>
      <c r="K435" s="180"/>
      <c r="L435" s="180"/>
      <c r="M435" s="652"/>
    </row>
    <row r="436" spans="1:13" ht="14.25" customHeight="1">
      <c r="A436" s="175"/>
      <c r="B436" s="420"/>
      <c r="C436" s="420"/>
      <c r="D436" s="438"/>
      <c r="E436" s="176">
        <v>1</v>
      </c>
      <c r="F436" s="12"/>
      <c r="G436" s="177"/>
      <c r="H436" s="178"/>
      <c r="I436" s="179" t="s">
        <v>752</v>
      </c>
      <c r="J436" s="181">
        <v>63258</v>
      </c>
      <c r="K436" s="181">
        <v>65067</v>
      </c>
      <c r="L436" s="181">
        <v>64827</v>
      </c>
      <c r="M436" s="652">
        <f t="shared" si="5"/>
        <v>99.63114943058693</v>
      </c>
    </row>
    <row r="437" spans="1:13" ht="14.25" customHeight="1">
      <c r="A437" s="175"/>
      <c r="B437" s="420"/>
      <c r="C437" s="420"/>
      <c r="D437" s="438"/>
      <c r="E437" s="176">
        <v>2</v>
      </c>
      <c r="F437" s="12"/>
      <c r="G437" s="177"/>
      <c r="H437" s="178"/>
      <c r="I437" s="179" t="s">
        <v>1838</v>
      </c>
      <c r="J437" s="181">
        <v>20383</v>
      </c>
      <c r="K437" s="181">
        <v>20705</v>
      </c>
      <c r="L437" s="181">
        <v>20491</v>
      </c>
      <c r="M437" s="652">
        <f t="shared" si="5"/>
        <v>98.96643322868871</v>
      </c>
    </row>
    <row r="438" spans="1:13" ht="10.5" customHeight="1">
      <c r="A438" s="175"/>
      <c r="B438" s="420"/>
      <c r="C438" s="420"/>
      <c r="D438" s="438"/>
      <c r="E438" s="176">
        <v>3</v>
      </c>
      <c r="F438" s="12"/>
      <c r="G438" s="177"/>
      <c r="H438" s="178"/>
      <c r="I438" s="179" t="s">
        <v>753</v>
      </c>
      <c r="J438" s="181">
        <v>33928</v>
      </c>
      <c r="K438" s="181">
        <v>40711</v>
      </c>
      <c r="L438" s="181">
        <v>37791</v>
      </c>
      <c r="M438" s="652">
        <f t="shared" si="5"/>
        <v>92.8274913414065</v>
      </c>
    </row>
    <row r="439" spans="1:13" ht="14.25" customHeight="1">
      <c r="A439" s="175"/>
      <c r="B439" s="420"/>
      <c r="C439" s="420"/>
      <c r="D439" s="438">
        <v>2</v>
      </c>
      <c r="E439" s="176"/>
      <c r="F439" s="12"/>
      <c r="G439" s="177"/>
      <c r="H439" s="178" t="s">
        <v>1840</v>
      </c>
      <c r="I439" s="179"/>
      <c r="J439" s="181"/>
      <c r="K439" s="181"/>
      <c r="L439" s="181"/>
      <c r="M439" s="652"/>
    </row>
    <row r="440" spans="1:13" ht="14.25" customHeight="1">
      <c r="A440" s="175"/>
      <c r="B440" s="420"/>
      <c r="C440" s="420"/>
      <c r="D440" s="438"/>
      <c r="E440" s="176">
        <v>1</v>
      </c>
      <c r="F440" s="12"/>
      <c r="G440" s="177"/>
      <c r="H440" s="178"/>
      <c r="I440" s="179" t="s">
        <v>1841</v>
      </c>
      <c r="J440" s="181"/>
      <c r="K440" s="181">
        <v>2465</v>
      </c>
      <c r="L440" s="181">
        <v>2007</v>
      </c>
      <c r="M440" s="652">
        <f t="shared" si="5"/>
        <v>81.41987829614604</v>
      </c>
    </row>
    <row r="441" spans="1:13" ht="17.25" customHeight="1">
      <c r="A441" s="175"/>
      <c r="B441" s="420"/>
      <c r="C441" s="420"/>
      <c r="D441" s="438"/>
      <c r="E441" s="176">
        <v>2</v>
      </c>
      <c r="F441" s="12"/>
      <c r="G441" s="177"/>
      <c r="H441" s="178"/>
      <c r="I441" s="179" t="s">
        <v>1843</v>
      </c>
      <c r="J441" s="180"/>
      <c r="K441" s="181">
        <v>449</v>
      </c>
      <c r="L441" s="181">
        <v>449</v>
      </c>
      <c r="M441" s="652">
        <f t="shared" si="5"/>
        <v>100</v>
      </c>
    </row>
    <row r="442" spans="1:13" ht="19.5" customHeight="1">
      <c r="A442" s="175"/>
      <c r="B442" s="420"/>
      <c r="C442" s="420"/>
      <c r="D442" s="438"/>
      <c r="E442" s="176"/>
      <c r="F442" s="182" t="s">
        <v>1842</v>
      </c>
      <c r="G442" s="183"/>
      <c r="H442" s="184"/>
      <c r="I442" s="182"/>
      <c r="J442" s="185">
        <f>SUM(J433:J441)</f>
        <v>117569</v>
      </c>
      <c r="K442" s="185">
        <f>SUM(K433:K441)</f>
        <v>129397</v>
      </c>
      <c r="L442" s="185">
        <f>SUM(L433:L441)</f>
        <v>125565</v>
      </c>
      <c r="M442" s="640">
        <f t="shared" si="5"/>
        <v>97.03857121880723</v>
      </c>
    </row>
    <row r="443" spans="1:13" ht="1.5" customHeight="1">
      <c r="A443" s="175"/>
      <c r="B443" s="420"/>
      <c r="C443" s="420"/>
      <c r="D443" s="438"/>
      <c r="E443" s="176"/>
      <c r="F443" s="12"/>
      <c r="G443" s="177"/>
      <c r="H443" s="178"/>
      <c r="I443" s="189"/>
      <c r="J443" s="190"/>
      <c r="K443" s="190"/>
      <c r="L443" s="190"/>
      <c r="M443" s="652"/>
    </row>
    <row r="444" spans="1:13" ht="15.75" customHeight="1">
      <c r="A444" s="175">
        <v>20</v>
      </c>
      <c r="B444" s="420"/>
      <c r="C444" s="420">
        <v>1</v>
      </c>
      <c r="D444" s="438"/>
      <c r="E444" s="176"/>
      <c r="F444" s="12" t="s">
        <v>1864</v>
      </c>
      <c r="G444" s="177"/>
      <c r="H444" s="178"/>
      <c r="I444" s="189"/>
      <c r="J444" s="190"/>
      <c r="K444" s="190"/>
      <c r="L444" s="190"/>
      <c r="M444" s="652"/>
    </row>
    <row r="445" spans="1:13" ht="10.5" customHeight="1">
      <c r="A445" s="175"/>
      <c r="B445" s="420"/>
      <c r="C445" s="420"/>
      <c r="D445" s="438">
        <v>1</v>
      </c>
      <c r="E445" s="176"/>
      <c r="F445" s="12"/>
      <c r="G445" s="177"/>
      <c r="H445" s="178" t="s">
        <v>1837</v>
      </c>
      <c r="I445" s="179"/>
      <c r="J445" s="180"/>
      <c r="K445" s="180"/>
      <c r="L445" s="180"/>
      <c r="M445" s="652"/>
    </row>
    <row r="446" spans="1:13" ht="15.75" customHeight="1">
      <c r="A446" s="175"/>
      <c r="B446" s="420"/>
      <c r="C446" s="420"/>
      <c r="D446" s="438"/>
      <c r="E446" s="176">
        <v>1</v>
      </c>
      <c r="F446" s="12"/>
      <c r="G446" s="177"/>
      <c r="H446" s="178"/>
      <c r="I446" s="179" t="s">
        <v>752</v>
      </c>
      <c r="J446" s="181">
        <v>281910</v>
      </c>
      <c r="K446" s="181">
        <v>277361</v>
      </c>
      <c r="L446" s="181">
        <v>268902</v>
      </c>
      <c r="M446" s="652">
        <f t="shared" si="5"/>
        <v>96.95018405615787</v>
      </c>
    </row>
    <row r="447" spans="1:13" ht="15.75" customHeight="1">
      <c r="A447" s="175"/>
      <c r="B447" s="420"/>
      <c r="C447" s="420"/>
      <c r="D447" s="438"/>
      <c r="E447" s="176">
        <v>2</v>
      </c>
      <c r="F447" s="12"/>
      <c r="G447" s="177"/>
      <c r="H447" s="178"/>
      <c r="I447" s="179" t="s">
        <v>1838</v>
      </c>
      <c r="J447" s="181">
        <v>90211</v>
      </c>
      <c r="K447" s="181">
        <v>85553</v>
      </c>
      <c r="L447" s="181">
        <v>83366</v>
      </c>
      <c r="M447" s="652">
        <f t="shared" si="5"/>
        <v>97.44368987645086</v>
      </c>
    </row>
    <row r="448" spans="1:13" ht="15.75" customHeight="1">
      <c r="A448" s="175"/>
      <c r="B448" s="420"/>
      <c r="C448" s="420"/>
      <c r="D448" s="438"/>
      <c r="E448" s="176">
        <v>3</v>
      </c>
      <c r="F448" s="12"/>
      <c r="G448" s="177"/>
      <c r="H448" s="178"/>
      <c r="I448" s="179" t="s">
        <v>753</v>
      </c>
      <c r="J448" s="181">
        <v>37583</v>
      </c>
      <c r="K448" s="181">
        <v>61064</v>
      </c>
      <c r="L448" s="181">
        <v>55565</v>
      </c>
      <c r="M448" s="652">
        <f t="shared" si="5"/>
        <v>90.99469409144504</v>
      </c>
    </row>
    <row r="449" spans="1:13" ht="15.75" customHeight="1">
      <c r="A449" s="175"/>
      <c r="B449" s="420"/>
      <c r="C449" s="420"/>
      <c r="D449" s="438">
        <v>2</v>
      </c>
      <c r="E449" s="176"/>
      <c r="F449" s="12"/>
      <c r="G449" s="177"/>
      <c r="H449" s="178" t="s">
        <v>1840</v>
      </c>
      <c r="I449" s="179"/>
      <c r="J449" s="181"/>
      <c r="K449" s="181"/>
      <c r="L449" s="181"/>
      <c r="M449" s="652"/>
    </row>
    <row r="450" spans="1:13" ht="15.75" customHeight="1">
      <c r="A450" s="175"/>
      <c r="B450" s="420"/>
      <c r="C450" s="420"/>
      <c r="D450" s="438"/>
      <c r="E450" s="176">
        <v>1</v>
      </c>
      <c r="F450" s="12"/>
      <c r="G450" s="177"/>
      <c r="H450" s="178"/>
      <c r="I450" s="179" t="s">
        <v>1841</v>
      </c>
      <c r="J450" s="181">
        <v>2000</v>
      </c>
      <c r="K450" s="181">
        <v>7798</v>
      </c>
      <c r="L450" s="181">
        <v>5786</v>
      </c>
      <c r="M450" s="652">
        <f t="shared" si="5"/>
        <v>74.19851243908695</v>
      </c>
    </row>
    <row r="451" spans="1:13" ht="15" customHeight="1">
      <c r="A451" s="175"/>
      <c r="B451" s="420"/>
      <c r="C451" s="420"/>
      <c r="D451" s="438"/>
      <c r="E451" s="176">
        <v>2</v>
      </c>
      <c r="F451" s="12"/>
      <c r="G451" s="177"/>
      <c r="H451" s="178"/>
      <c r="I451" s="179" t="s">
        <v>1843</v>
      </c>
      <c r="J451" s="190"/>
      <c r="K451" s="181">
        <v>2403</v>
      </c>
      <c r="L451" s="181">
        <v>82</v>
      </c>
      <c r="M451" s="652">
        <f t="shared" si="5"/>
        <v>3.412401165210154</v>
      </c>
    </row>
    <row r="452" spans="1:13" ht="15.75" customHeight="1">
      <c r="A452" s="175"/>
      <c r="B452" s="420"/>
      <c r="C452" s="420"/>
      <c r="D452" s="438"/>
      <c r="E452" s="176"/>
      <c r="F452" s="182" t="s">
        <v>1842</v>
      </c>
      <c r="G452" s="183"/>
      <c r="H452" s="184"/>
      <c r="I452" s="182"/>
      <c r="J452" s="185">
        <f>SUM(J443:J451)</f>
        <v>411704</v>
      </c>
      <c r="K452" s="185">
        <f>SUM(K443:K451)</f>
        <v>434179</v>
      </c>
      <c r="L452" s="185">
        <f>SUM(L443:L451)</f>
        <v>413701</v>
      </c>
      <c r="M452" s="640">
        <f t="shared" si="5"/>
        <v>95.28351209984822</v>
      </c>
    </row>
    <row r="453" spans="1:13" ht="14.25" customHeight="1">
      <c r="A453" s="175"/>
      <c r="B453" s="420"/>
      <c r="C453" s="420"/>
      <c r="D453" s="438"/>
      <c r="E453" s="176"/>
      <c r="F453" s="288"/>
      <c r="G453" s="216"/>
      <c r="H453" s="217"/>
      <c r="I453" s="288"/>
      <c r="J453" s="190"/>
      <c r="K453" s="190"/>
      <c r="L453" s="190"/>
      <c r="M453" s="652"/>
    </row>
    <row r="454" spans="1:13" ht="22.5" customHeight="1">
      <c r="A454" s="175">
        <v>21</v>
      </c>
      <c r="B454" s="420"/>
      <c r="C454" s="420">
        <v>2</v>
      </c>
      <c r="D454" s="438"/>
      <c r="E454" s="176"/>
      <c r="F454" s="22" t="s">
        <v>1996</v>
      </c>
      <c r="G454" s="177"/>
      <c r="H454" s="178"/>
      <c r="I454" s="179"/>
      <c r="J454" s="180"/>
      <c r="K454" s="180"/>
      <c r="L454" s="180"/>
      <c r="M454" s="652"/>
    </row>
    <row r="455" spans="1:13" ht="15.75" customHeight="1">
      <c r="A455" s="175"/>
      <c r="B455" s="420"/>
      <c r="C455" s="420"/>
      <c r="D455" s="438">
        <v>1</v>
      </c>
      <c r="E455" s="176"/>
      <c r="F455" s="12"/>
      <c r="G455" s="177"/>
      <c r="H455" s="178" t="s">
        <v>1837</v>
      </c>
      <c r="I455" s="179"/>
      <c r="J455" s="180"/>
      <c r="K455" s="180"/>
      <c r="L455" s="180"/>
      <c r="M455" s="652"/>
    </row>
    <row r="456" spans="1:13" ht="15.75" customHeight="1">
      <c r="A456" s="175"/>
      <c r="B456" s="420"/>
      <c r="C456" s="420"/>
      <c r="D456" s="438"/>
      <c r="E456" s="176">
        <v>1</v>
      </c>
      <c r="F456" s="12"/>
      <c r="G456" s="177"/>
      <c r="H456" s="178"/>
      <c r="I456" s="179" t="s">
        <v>752</v>
      </c>
      <c r="J456" s="181">
        <v>10285</v>
      </c>
      <c r="K456" s="181">
        <v>10535</v>
      </c>
      <c r="L456" s="181">
        <v>10317</v>
      </c>
      <c r="M456" s="652">
        <f t="shared" si="5"/>
        <v>97.93070716658757</v>
      </c>
    </row>
    <row r="457" spans="1:13" ht="15.75" customHeight="1">
      <c r="A457" s="175"/>
      <c r="B457" s="420"/>
      <c r="C457" s="420"/>
      <c r="D457" s="438"/>
      <c r="E457" s="176">
        <v>2</v>
      </c>
      <c r="F457" s="12"/>
      <c r="G457" s="177"/>
      <c r="H457" s="178"/>
      <c r="I457" s="179" t="s">
        <v>1838</v>
      </c>
      <c r="J457" s="181">
        <v>3302</v>
      </c>
      <c r="K457" s="181">
        <v>3302</v>
      </c>
      <c r="L457" s="181">
        <v>3209</v>
      </c>
      <c r="M457" s="652">
        <f t="shared" si="5"/>
        <v>97.18352513628105</v>
      </c>
    </row>
    <row r="458" spans="1:13" ht="12" customHeight="1">
      <c r="A458" s="175"/>
      <c r="B458" s="420"/>
      <c r="C458" s="420"/>
      <c r="D458" s="438"/>
      <c r="E458" s="176">
        <v>3</v>
      </c>
      <c r="F458" s="12"/>
      <c r="G458" s="177"/>
      <c r="H458" s="178"/>
      <c r="I458" s="179" t="s">
        <v>753</v>
      </c>
      <c r="J458" s="181">
        <v>19858</v>
      </c>
      <c r="K458" s="181">
        <v>25363</v>
      </c>
      <c r="L458" s="181">
        <v>19545</v>
      </c>
      <c r="M458" s="652">
        <f t="shared" si="5"/>
        <v>77.06107321689075</v>
      </c>
    </row>
    <row r="459" spans="1:13" ht="17.25" customHeight="1">
      <c r="A459" s="175"/>
      <c r="B459" s="420"/>
      <c r="C459" s="420"/>
      <c r="D459" s="438"/>
      <c r="E459" s="176">
        <v>5</v>
      </c>
      <c r="F459" s="12"/>
      <c r="G459" s="177"/>
      <c r="H459" s="178"/>
      <c r="I459" s="179" t="s">
        <v>893</v>
      </c>
      <c r="J459" s="180"/>
      <c r="K459" s="181">
        <v>50</v>
      </c>
      <c r="L459" s="181">
        <v>50</v>
      </c>
      <c r="M459" s="652">
        <f t="shared" si="5"/>
        <v>100</v>
      </c>
    </row>
    <row r="460" spans="1:13" ht="15.75" customHeight="1">
      <c r="A460" s="175"/>
      <c r="B460" s="420"/>
      <c r="C460" s="420"/>
      <c r="D460" s="438"/>
      <c r="E460" s="176"/>
      <c r="F460" s="182" t="s">
        <v>1842</v>
      </c>
      <c r="G460" s="183"/>
      <c r="H460" s="184"/>
      <c r="I460" s="182"/>
      <c r="J460" s="185">
        <f>SUM(J456:J459)</f>
        <v>33445</v>
      </c>
      <c r="K460" s="185">
        <f>SUM(K456:K459)</f>
        <v>39250</v>
      </c>
      <c r="L460" s="185">
        <f>SUM(L456:L459)</f>
        <v>33121</v>
      </c>
      <c r="M460" s="640">
        <f t="shared" si="5"/>
        <v>84.38471337579618</v>
      </c>
    </row>
    <row r="461" spans="1:13" ht="6" customHeight="1">
      <c r="A461" s="175"/>
      <c r="B461" s="420"/>
      <c r="C461" s="420"/>
      <c r="D461" s="438"/>
      <c r="E461" s="176"/>
      <c r="F461" s="288"/>
      <c r="G461" s="216"/>
      <c r="H461" s="217"/>
      <c r="I461" s="288"/>
      <c r="J461" s="190"/>
      <c r="K461" s="190"/>
      <c r="L461" s="190"/>
      <c r="M461" s="652"/>
    </row>
    <row r="462" spans="1:13" ht="14.25" customHeight="1">
      <c r="A462" s="175">
        <v>22</v>
      </c>
      <c r="B462" s="420"/>
      <c r="C462" s="420">
        <v>2</v>
      </c>
      <c r="D462" s="438"/>
      <c r="E462" s="176"/>
      <c r="F462" s="12" t="s">
        <v>1924</v>
      </c>
      <c r="G462" s="177"/>
      <c r="H462" s="178"/>
      <c r="I462" s="179"/>
      <c r="J462" s="180"/>
      <c r="K462" s="180"/>
      <c r="L462" s="180"/>
      <c r="M462" s="652"/>
    </row>
    <row r="463" spans="1:13" ht="14.25" customHeight="1">
      <c r="A463" s="175"/>
      <c r="B463" s="420"/>
      <c r="C463" s="420"/>
      <c r="D463" s="438">
        <v>1</v>
      </c>
      <c r="E463" s="176"/>
      <c r="F463" s="12"/>
      <c r="G463" s="177"/>
      <c r="H463" s="178" t="s">
        <v>1837</v>
      </c>
      <c r="I463" s="179"/>
      <c r="J463" s="180"/>
      <c r="K463" s="180"/>
      <c r="L463" s="180"/>
      <c r="M463" s="652"/>
    </row>
    <row r="464" spans="1:13" ht="14.25" customHeight="1">
      <c r="A464" s="175"/>
      <c r="B464" s="420"/>
      <c r="C464" s="420"/>
      <c r="D464" s="438"/>
      <c r="E464" s="176">
        <v>3</v>
      </c>
      <c r="F464" s="12"/>
      <c r="G464" s="177"/>
      <c r="H464" s="178"/>
      <c r="I464" s="179" t="s">
        <v>753</v>
      </c>
      <c r="J464" s="181">
        <v>100</v>
      </c>
      <c r="K464" s="181">
        <v>521</v>
      </c>
      <c r="L464" s="181">
        <v>465</v>
      </c>
      <c r="M464" s="652">
        <f t="shared" si="5"/>
        <v>89.25143953934742</v>
      </c>
    </row>
    <row r="465" spans="1:13" ht="14.25" customHeight="1">
      <c r="A465" s="175"/>
      <c r="B465" s="420"/>
      <c r="C465" s="420"/>
      <c r="D465" s="438"/>
      <c r="E465" s="176">
        <v>5</v>
      </c>
      <c r="F465" s="12"/>
      <c r="G465" s="177"/>
      <c r="H465" s="178"/>
      <c r="I465" s="179" t="s">
        <v>893</v>
      </c>
      <c r="J465" s="181">
        <v>7735</v>
      </c>
      <c r="K465" s="181">
        <v>15782</v>
      </c>
      <c r="L465" s="181">
        <v>7755</v>
      </c>
      <c r="M465" s="652">
        <f t="shared" si="5"/>
        <v>49.13825877582055</v>
      </c>
    </row>
    <row r="466" spans="1:13" ht="14.25" customHeight="1">
      <c r="A466" s="175"/>
      <c r="B466" s="420"/>
      <c r="C466" s="420"/>
      <c r="D466" s="438">
        <v>2</v>
      </c>
      <c r="E466" s="176"/>
      <c r="F466" s="12"/>
      <c r="G466" s="177"/>
      <c r="H466" s="178" t="s">
        <v>1840</v>
      </c>
      <c r="I466" s="179"/>
      <c r="J466" s="181"/>
      <c r="K466" s="181"/>
      <c r="L466" s="181"/>
      <c r="M466" s="652"/>
    </row>
    <row r="467" spans="1:13" ht="11.25" customHeight="1">
      <c r="A467" s="175"/>
      <c r="B467" s="420"/>
      <c r="C467" s="420"/>
      <c r="D467" s="438"/>
      <c r="E467" s="176">
        <v>1</v>
      </c>
      <c r="F467" s="12"/>
      <c r="G467" s="177"/>
      <c r="H467" s="178"/>
      <c r="I467" s="179" t="s">
        <v>1841</v>
      </c>
      <c r="J467" s="181"/>
      <c r="K467" s="181">
        <v>45422</v>
      </c>
      <c r="L467" s="181">
        <v>40122</v>
      </c>
      <c r="M467" s="652">
        <f t="shared" si="5"/>
        <v>88.33164545814803</v>
      </c>
    </row>
    <row r="468" spans="1:13" ht="4.5" customHeight="1">
      <c r="A468" s="175"/>
      <c r="B468" s="420"/>
      <c r="C468" s="420"/>
      <c r="D468" s="438"/>
      <c r="E468" s="176"/>
      <c r="F468" s="12"/>
      <c r="G468" s="177"/>
      <c r="H468" s="178"/>
      <c r="I468" s="179"/>
      <c r="J468" s="181"/>
      <c r="K468" s="181"/>
      <c r="L468" s="181"/>
      <c r="M468" s="652"/>
    </row>
    <row r="469" spans="1:13" s="21" customFormat="1" ht="14.25" customHeight="1">
      <c r="A469" s="13"/>
      <c r="B469" s="422"/>
      <c r="C469" s="422"/>
      <c r="D469" s="440"/>
      <c r="E469" s="15"/>
      <c r="F469" s="27" t="s">
        <v>1842</v>
      </c>
      <c r="G469" s="28"/>
      <c r="H469" s="29"/>
      <c r="I469" s="30"/>
      <c r="J469" s="185">
        <f>SUM(J464:J468)</f>
        <v>7835</v>
      </c>
      <c r="K469" s="185">
        <f>SUM(K464:K468)</f>
        <v>61725</v>
      </c>
      <c r="L469" s="185">
        <f>SUM(L464:L468)</f>
        <v>48342</v>
      </c>
      <c r="M469" s="640">
        <f t="shared" si="5"/>
        <v>78.31834750911301</v>
      </c>
    </row>
    <row r="470" spans="1:13" ht="7.5" customHeight="1" thickBot="1">
      <c r="A470" s="175"/>
      <c r="B470" s="420"/>
      <c r="C470" s="420"/>
      <c r="D470" s="438"/>
      <c r="E470" s="176"/>
      <c r="F470" s="12"/>
      <c r="G470" s="177"/>
      <c r="H470" s="178"/>
      <c r="I470" s="179"/>
      <c r="J470" s="181"/>
      <c r="K470" s="181"/>
      <c r="L470" s="181"/>
      <c r="M470" s="652"/>
    </row>
    <row r="471" spans="1:13" ht="16.5" customHeight="1" thickBot="1">
      <c r="A471" s="195"/>
      <c r="B471" s="423"/>
      <c r="C471" s="423"/>
      <c r="D471" s="441"/>
      <c r="E471" s="196"/>
      <c r="F471" s="197" t="s">
        <v>1922</v>
      </c>
      <c r="G471" s="198"/>
      <c r="H471" s="199"/>
      <c r="I471" s="197"/>
      <c r="J471" s="200">
        <f>SUM(J404:J469)/2+J401+SUM(J78:J193)/2+J74+SUM(J9:J31)/2</f>
        <v>7693197</v>
      </c>
      <c r="K471" s="200">
        <f>SUM(K404:K469)/2+K401+SUM(K78:K193)/2+K74+SUM(K9:K31)/2</f>
        <v>8595141</v>
      </c>
      <c r="L471" s="200">
        <f>SUM(L404:L469)/2+L401+SUM(L78:L193)/2+L74+SUM(L9:L31)/2</f>
        <v>8224592</v>
      </c>
      <c r="M471" s="758">
        <f t="shared" si="5"/>
        <v>95.68885490069331</v>
      </c>
    </row>
    <row r="472" spans="1:13" ht="10.5" customHeight="1">
      <c r="A472" s="122"/>
      <c r="B472" s="424"/>
      <c r="C472" s="424"/>
      <c r="D472" s="424"/>
      <c r="E472" s="122"/>
      <c r="F472" s="2"/>
      <c r="G472" s="1"/>
      <c r="H472" s="1"/>
      <c r="I472" s="1"/>
      <c r="J472" s="122"/>
      <c r="K472" s="122"/>
      <c r="L472" s="122"/>
      <c r="M472" s="122"/>
    </row>
    <row r="473" spans="1:13" ht="22.5" customHeight="1">
      <c r="A473" s="123"/>
      <c r="B473" s="425"/>
      <c r="C473" s="425"/>
      <c r="D473" s="442"/>
      <c r="E473" s="124"/>
      <c r="F473" s="201" t="s">
        <v>1866</v>
      </c>
      <c r="G473" s="125"/>
      <c r="H473" s="126"/>
      <c r="I473" s="127"/>
      <c r="J473" s="128"/>
      <c r="K473" s="128"/>
      <c r="L473" s="128"/>
      <c r="M473" s="128"/>
    </row>
    <row r="474" spans="1:13" ht="7.5" customHeight="1">
      <c r="A474" s="123"/>
      <c r="B474" s="425"/>
      <c r="C474" s="425"/>
      <c r="D474" s="442"/>
      <c r="E474" s="124"/>
      <c r="F474" s="129"/>
      <c r="G474" s="130"/>
      <c r="H474" s="131"/>
      <c r="I474" s="132"/>
      <c r="J474" s="128"/>
      <c r="K474" s="128"/>
      <c r="L474" s="128"/>
      <c r="M474" s="128"/>
    </row>
    <row r="475" spans="1:13" ht="17.25" customHeight="1">
      <c r="A475" s="202">
        <v>1</v>
      </c>
      <c r="B475" s="426"/>
      <c r="C475" s="426"/>
      <c r="D475" s="443"/>
      <c r="E475" s="203"/>
      <c r="F475" s="204" t="s">
        <v>1867</v>
      </c>
      <c r="G475" s="205"/>
      <c r="H475" s="206"/>
      <c r="I475" s="207"/>
      <c r="J475" s="208"/>
      <c r="K475" s="208"/>
      <c r="L475" s="208"/>
      <c r="M475" s="208"/>
    </row>
    <row r="476" spans="1:13" ht="13.5" customHeight="1">
      <c r="A476" s="202"/>
      <c r="B476" s="426">
        <v>1</v>
      </c>
      <c r="C476" s="426">
        <v>1</v>
      </c>
      <c r="D476" s="443"/>
      <c r="E476" s="203"/>
      <c r="F476" s="204"/>
      <c r="G476" s="398" t="s">
        <v>1975</v>
      </c>
      <c r="H476" s="206"/>
      <c r="I476" s="207"/>
      <c r="J476" s="208"/>
      <c r="K476" s="208"/>
      <c r="L476" s="208"/>
      <c r="M476" s="208"/>
    </row>
    <row r="477" spans="1:13" ht="13.5" customHeight="1">
      <c r="A477" s="202"/>
      <c r="B477" s="426"/>
      <c r="C477" s="426"/>
      <c r="D477" s="443"/>
      <c r="E477" s="203"/>
      <c r="F477" s="204"/>
      <c r="G477" s="398" t="s">
        <v>1976</v>
      </c>
      <c r="H477" s="206"/>
      <c r="I477" s="207"/>
      <c r="J477" s="208"/>
      <c r="K477" s="208"/>
      <c r="L477" s="208"/>
      <c r="M477" s="208"/>
    </row>
    <row r="478" spans="1:13" ht="13.5" customHeight="1">
      <c r="A478" s="202"/>
      <c r="B478" s="426"/>
      <c r="C478" s="426"/>
      <c r="D478" s="443">
        <v>1</v>
      </c>
      <c r="E478" s="203"/>
      <c r="F478" s="204"/>
      <c r="G478" s="205"/>
      <c r="H478" s="206" t="s">
        <v>1837</v>
      </c>
      <c r="I478" s="207"/>
      <c r="J478" s="208"/>
      <c r="K478" s="208"/>
      <c r="L478" s="208"/>
      <c r="M478" s="208"/>
    </row>
    <row r="479" spans="1:13" ht="13.5" customHeight="1">
      <c r="A479" s="202"/>
      <c r="B479" s="426"/>
      <c r="C479" s="426"/>
      <c r="D479" s="443"/>
      <c r="E479" s="203">
        <v>3</v>
      </c>
      <c r="F479" s="204"/>
      <c r="G479" s="205"/>
      <c r="H479" s="206"/>
      <c r="I479" s="207" t="s">
        <v>753</v>
      </c>
      <c r="J479" s="211">
        <v>103540</v>
      </c>
      <c r="K479" s="211">
        <v>108640</v>
      </c>
      <c r="L479" s="211">
        <v>104605</v>
      </c>
      <c r="M479" s="618">
        <f>L479/K479*100</f>
        <v>96.28589837997055</v>
      </c>
    </row>
    <row r="480" spans="1:13" ht="6.75" customHeight="1">
      <c r="A480" s="202"/>
      <c r="B480" s="426"/>
      <c r="C480" s="426"/>
      <c r="D480" s="443"/>
      <c r="E480" s="203"/>
      <c r="F480" s="204"/>
      <c r="G480" s="205"/>
      <c r="H480" s="206"/>
      <c r="I480" s="207"/>
      <c r="J480" s="208"/>
      <c r="K480" s="208"/>
      <c r="L480" s="208"/>
      <c r="M480" s="618"/>
    </row>
    <row r="481" spans="1:13" ht="17.25" customHeight="1">
      <c r="A481" s="202"/>
      <c r="B481" s="426"/>
      <c r="C481" s="426"/>
      <c r="D481" s="443"/>
      <c r="E481" s="203"/>
      <c r="F481" s="457" t="s">
        <v>1853</v>
      </c>
      <c r="G481" s="191"/>
      <c r="H481" s="192"/>
      <c r="I481" s="457"/>
      <c r="J481" s="403">
        <f>SUM(J472:J480)</f>
        <v>103540</v>
      </c>
      <c r="K481" s="403">
        <f>SUM(K472:K480)</f>
        <v>108640</v>
      </c>
      <c r="L481" s="403">
        <f>SUM(L472:L480)</f>
        <v>104605</v>
      </c>
      <c r="M481" s="621">
        <f>L481/K481*100</f>
        <v>96.28589837997055</v>
      </c>
    </row>
    <row r="482" spans="1:13" ht="9.75" customHeight="1">
      <c r="A482" s="202"/>
      <c r="B482" s="426"/>
      <c r="C482" s="426"/>
      <c r="D482" s="443"/>
      <c r="E482" s="203"/>
      <c r="F482" s="204"/>
      <c r="G482" s="205"/>
      <c r="H482" s="206"/>
      <c r="I482" s="205"/>
      <c r="J482" s="213"/>
      <c r="K482" s="213"/>
      <c r="L482" s="213"/>
      <c r="M482" s="618"/>
    </row>
    <row r="483" spans="1:13" ht="12.75" customHeight="1">
      <c r="A483" s="202"/>
      <c r="B483" s="426">
        <v>2</v>
      </c>
      <c r="C483" s="426">
        <v>2</v>
      </c>
      <c r="D483" s="443"/>
      <c r="E483" s="203"/>
      <c r="F483" s="204"/>
      <c r="G483" s="398" t="s">
        <v>1977</v>
      </c>
      <c r="H483" s="206"/>
      <c r="I483" s="207"/>
      <c r="J483" s="208"/>
      <c r="K483" s="208"/>
      <c r="L483" s="208"/>
      <c r="M483" s="618"/>
    </row>
    <row r="484" spans="1:13" ht="13.5" customHeight="1">
      <c r="A484" s="202"/>
      <c r="B484" s="426"/>
      <c r="C484" s="426"/>
      <c r="D484" s="443">
        <v>1</v>
      </c>
      <c r="E484" s="203"/>
      <c r="F484" s="204"/>
      <c r="G484" s="205"/>
      <c r="H484" s="206" t="s">
        <v>1837</v>
      </c>
      <c r="I484" s="207"/>
      <c r="J484" s="208"/>
      <c r="K484" s="208"/>
      <c r="L484" s="208"/>
      <c r="M484" s="618"/>
    </row>
    <row r="485" spans="1:13" ht="13.5" customHeight="1">
      <c r="A485" s="202"/>
      <c r="B485" s="426"/>
      <c r="C485" s="426"/>
      <c r="D485" s="443"/>
      <c r="E485" s="203">
        <v>3</v>
      </c>
      <c r="F485" s="204"/>
      <c r="G485" s="205"/>
      <c r="H485" s="206"/>
      <c r="I485" s="207" t="s">
        <v>753</v>
      </c>
      <c r="J485" s="211">
        <v>1200</v>
      </c>
      <c r="K485" s="211">
        <v>1323</v>
      </c>
      <c r="L485" s="211">
        <v>1322</v>
      </c>
      <c r="M485" s="618">
        <f>L485/K485*100</f>
        <v>99.9244142101285</v>
      </c>
    </row>
    <row r="486" spans="1:13" ht="12" customHeight="1">
      <c r="A486" s="202"/>
      <c r="B486" s="426"/>
      <c r="C486" s="426"/>
      <c r="D486" s="443"/>
      <c r="E486" s="203"/>
      <c r="F486" s="204"/>
      <c r="G486" s="205"/>
      <c r="H486" s="206"/>
      <c r="I486" s="207"/>
      <c r="J486" s="208"/>
      <c r="K486" s="208"/>
      <c r="L486" s="208"/>
      <c r="M486" s="618"/>
    </row>
    <row r="487" spans="1:13" ht="18.75" customHeight="1">
      <c r="A487" s="202"/>
      <c r="B487" s="426"/>
      <c r="C487" s="426"/>
      <c r="D487" s="443"/>
      <c r="E487" s="203"/>
      <c r="F487" s="457" t="s">
        <v>1853</v>
      </c>
      <c r="G487" s="191"/>
      <c r="H487" s="192"/>
      <c r="I487" s="191"/>
      <c r="J487" s="403">
        <f>SUM(J482:J486)</f>
        <v>1200</v>
      </c>
      <c r="K487" s="403">
        <f>SUM(K482:K486)</f>
        <v>1323</v>
      </c>
      <c r="L487" s="403">
        <f>SUM(L482:L486)</f>
        <v>1322</v>
      </c>
      <c r="M487" s="621">
        <f>L487/K487*100</f>
        <v>99.9244142101285</v>
      </c>
    </row>
    <row r="488" spans="1:13" ht="8.25" customHeight="1">
      <c r="A488" s="202"/>
      <c r="B488" s="426"/>
      <c r="C488" s="426"/>
      <c r="D488" s="443"/>
      <c r="E488" s="203"/>
      <c r="F488" s="204"/>
      <c r="G488" s="205"/>
      <c r="H488" s="206"/>
      <c r="I488" s="207"/>
      <c r="J488" s="214"/>
      <c r="K488" s="214"/>
      <c r="L488" s="214"/>
      <c r="M488" s="618"/>
    </row>
    <row r="489" spans="1:13" ht="17.25" customHeight="1">
      <c r="A489" s="202"/>
      <c r="B489" s="426">
        <v>3</v>
      </c>
      <c r="C489" s="426">
        <v>2</v>
      </c>
      <c r="D489" s="443"/>
      <c r="E489" s="203"/>
      <c r="F489" s="397"/>
      <c r="G489" s="398" t="s">
        <v>1978</v>
      </c>
      <c r="H489" s="206"/>
      <c r="I489" s="207"/>
      <c r="J489" s="208"/>
      <c r="K489" s="208"/>
      <c r="L489" s="208"/>
      <c r="M489" s="618"/>
    </row>
    <row r="490" spans="1:13" ht="16.5" customHeight="1">
      <c r="A490" s="202"/>
      <c r="B490" s="426"/>
      <c r="C490" s="426"/>
      <c r="D490" s="443">
        <v>1</v>
      </c>
      <c r="E490" s="203"/>
      <c r="F490" s="204"/>
      <c r="G490" s="205"/>
      <c r="H490" s="206" t="s">
        <v>1837</v>
      </c>
      <c r="I490" s="207"/>
      <c r="J490" s="208"/>
      <c r="K490" s="208"/>
      <c r="L490" s="208"/>
      <c r="M490" s="618"/>
    </row>
    <row r="491" spans="1:13" ht="16.5" customHeight="1">
      <c r="A491" s="202"/>
      <c r="B491" s="426"/>
      <c r="C491" s="426"/>
      <c r="D491" s="443"/>
      <c r="E491" s="203">
        <v>1</v>
      </c>
      <c r="F491" s="204"/>
      <c r="G491" s="205"/>
      <c r="H491" s="206"/>
      <c r="I491" s="207" t="s">
        <v>752</v>
      </c>
      <c r="J491" s="208"/>
      <c r="K491" s="211">
        <v>106</v>
      </c>
      <c r="L491" s="211">
        <v>106</v>
      </c>
      <c r="M491" s="618">
        <f>L491/K491*100</f>
        <v>100</v>
      </c>
    </row>
    <row r="492" spans="1:13" ht="16.5" customHeight="1">
      <c r="A492" s="202"/>
      <c r="B492" s="426"/>
      <c r="C492" s="426"/>
      <c r="D492" s="443"/>
      <c r="E492" s="203">
        <v>3</v>
      </c>
      <c r="F492" s="204"/>
      <c r="G492" s="205"/>
      <c r="H492" s="206"/>
      <c r="I492" s="207" t="s">
        <v>753</v>
      </c>
      <c r="J492" s="211">
        <v>550</v>
      </c>
      <c r="K492" s="211">
        <v>444</v>
      </c>
      <c r="L492" s="211">
        <v>413</v>
      </c>
      <c r="M492" s="618">
        <f>L492/K492*100</f>
        <v>93.01801801801803</v>
      </c>
    </row>
    <row r="493" spans="1:13" ht="3" customHeight="1" hidden="1">
      <c r="A493" s="202"/>
      <c r="B493" s="426"/>
      <c r="C493" s="426"/>
      <c r="D493" s="443"/>
      <c r="E493" s="203"/>
      <c r="F493" s="204"/>
      <c r="G493" s="205"/>
      <c r="H493" s="206"/>
      <c r="I493" s="207"/>
      <c r="J493" s="208"/>
      <c r="K493" s="208"/>
      <c r="L493" s="208"/>
      <c r="M493" s="618" t="e">
        <f>L493/K493*100</f>
        <v>#DIV/0!</v>
      </c>
    </row>
    <row r="494" spans="1:13" ht="15.75" customHeight="1">
      <c r="A494" s="202"/>
      <c r="B494" s="426"/>
      <c r="C494" s="426"/>
      <c r="D494" s="443"/>
      <c r="E494" s="203"/>
      <c r="F494" s="457" t="s">
        <v>1853</v>
      </c>
      <c r="G494" s="191"/>
      <c r="H494" s="192"/>
      <c r="I494" s="457"/>
      <c r="J494" s="403">
        <f>SUM(J488:J493)</f>
        <v>550</v>
      </c>
      <c r="K494" s="403">
        <f>SUM(K488:K493)</f>
        <v>550</v>
      </c>
      <c r="L494" s="403">
        <f>SUM(L488:L493)</f>
        <v>519</v>
      </c>
      <c r="M494" s="621">
        <f>L494/K494*100</f>
        <v>94.36363636363636</v>
      </c>
    </row>
    <row r="495" spans="1:13" ht="2.25" customHeight="1">
      <c r="A495" s="202"/>
      <c r="B495" s="426"/>
      <c r="C495" s="426"/>
      <c r="D495" s="443"/>
      <c r="E495" s="203"/>
      <c r="F495" s="215"/>
      <c r="G495" s="205"/>
      <c r="H495" s="206"/>
      <c r="I495" s="205"/>
      <c r="J495" s="213"/>
      <c r="K495" s="213"/>
      <c r="L495" s="213"/>
      <c r="M495" s="618"/>
    </row>
    <row r="496" spans="1:13" ht="16.5" customHeight="1">
      <c r="A496" s="202"/>
      <c r="B496" s="426">
        <v>4</v>
      </c>
      <c r="C496" s="426">
        <v>1</v>
      </c>
      <c r="D496" s="443"/>
      <c r="E496" s="203"/>
      <c r="F496" s="204"/>
      <c r="G496" s="398" t="s">
        <v>1979</v>
      </c>
      <c r="H496" s="206"/>
      <c r="I496" s="207"/>
      <c r="J496" s="208"/>
      <c r="K496" s="208"/>
      <c r="L496" s="208"/>
      <c r="M496" s="618"/>
    </row>
    <row r="497" spans="1:13" ht="16.5" customHeight="1">
      <c r="A497" s="202"/>
      <c r="B497" s="426"/>
      <c r="C497" s="426"/>
      <c r="D497" s="443">
        <v>1</v>
      </c>
      <c r="E497" s="203"/>
      <c r="F497" s="204"/>
      <c r="G497" s="205"/>
      <c r="H497" s="206" t="s">
        <v>1837</v>
      </c>
      <c r="I497" s="207"/>
      <c r="J497" s="208"/>
      <c r="K497" s="208"/>
      <c r="L497" s="208"/>
      <c r="M497" s="618"/>
    </row>
    <row r="498" spans="1:13" ht="16.5" customHeight="1">
      <c r="A498" s="202"/>
      <c r="B498" s="426"/>
      <c r="C498" s="426"/>
      <c r="D498" s="443"/>
      <c r="E498" s="203">
        <v>3</v>
      </c>
      <c r="F498" s="204"/>
      <c r="G498" s="205"/>
      <c r="H498" s="206"/>
      <c r="I498" s="207" t="s">
        <v>753</v>
      </c>
      <c r="J498" s="211">
        <v>3330</v>
      </c>
      <c r="K498" s="211">
        <v>3430</v>
      </c>
      <c r="L498" s="211">
        <v>3330</v>
      </c>
      <c r="M498" s="618">
        <f>L498/K498*100</f>
        <v>97.08454810495627</v>
      </c>
    </row>
    <row r="499" spans="1:13" ht="2.25" customHeight="1">
      <c r="A499" s="202"/>
      <c r="B499" s="426"/>
      <c r="C499" s="426"/>
      <c r="D499" s="443"/>
      <c r="E499" s="203"/>
      <c r="F499" s="204"/>
      <c r="G499" s="205"/>
      <c r="H499" s="206"/>
      <c r="I499" s="207"/>
      <c r="J499" s="208"/>
      <c r="K499" s="208"/>
      <c r="L499" s="208"/>
      <c r="M499" s="618"/>
    </row>
    <row r="500" spans="1:13" ht="12.75" customHeight="1">
      <c r="A500" s="202"/>
      <c r="B500" s="426"/>
      <c r="C500" s="426"/>
      <c r="D500" s="443"/>
      <c r="E500" s="203"/>
      <c r="F500" s="457" t="s">
        <v>1853</v>
      </c>
      <c r="G500" s="191"/>
      <c r="H500" s="192"/>
      <c r="I500" s="191"/>
      <c r="J500" s="403">
        <f>SUM(J495:J499)</f>
        <v>3330</v>
      </c>
      <c r="K500" s="403">
        <f>SUM(K495:K499)</f>
        <v>3430</v>
      </c>
      <c r="L500" s="403">
        <f>SUM(L495:L499)</f>
        <v>3330</v>
      </c>
      <c r="M500" s="621">
        <f>L500/K500*100</f>
        <v>97.08454810495627</v>
      </c>
    </row>
    <row r="501" spans="1:13" ht="8.25" customHeight="1">
      <c r="A501" s="202"/>
      <c r="B501" s="426"/>
      <c r="C501" s="426"/>
      <c r="D501" s="443"/>
      <c r="E501" s="203"/>
      <c r="F501" s="204"/>
      <c r="G501" s="205"/>
      <c r="H501" s="206"/>
      <c r="I501" s="205"/>
      <c r="J501" s="213"/>
      <c r="K501" s="213"/>
      <c r="L501" s="213"/>
      <c r="M501" s="618"/>
    </row>
    <row r="502" spans="1:13" s="21" customFormat="1" ht="14.25" customHeight="1">
      <c r="A502" s="13"/>
      <c r="B502" s="422"/>
      <c r="C502" s="422"/>
      <c r="D502" s="440"/>
      <c r="E502" s="15"/>
      <c r="F502" s="27" t="s">
        <v>1842</v>
      </c>
      <c r="G502" s="28"/>
      <c r="H502" s="29"/>
      <c r="I502" s="30"/>
      <c r="J502" s="185">
        <f>SUM(J477:J500)/2</f>
        <v>108620</v>
      </c>
      <c r="K502" s="185">
        <f>SUM(K477:K500)/2</f>
        <v>113943</v>
      </c>
      <c r="L502" s="185">
        <f>SUM(L477:L500)/2</f>
        <v>109776</v>
      </c>
      <c r="M502" s="640">
        <f>L502/K502*100</f>
        <v>96.3429082962534</v>
      </c>
    </row>
    <row r="503" spans="1:13" ht="3" customHeight="1">
      <c r="A503" s="202"/>
      <c r="B503" s="426"/>
      <c r="C503" s="426"/>
      <c r="D503" s="443"/>
      <c r="E503" s="203"/>
      <c r="F503" s="204"/>
      <c r="G503" s="205"/>
      <c r="H503" s="206"/>
      <c r="I503" s="207"/>
      <c r="J503" s="208"/>
      <c r="K503" s="208"/>
      <c r="L503" s="208"/>
      <c r="M503" s="618"/>
    </row>
    <row r="504" spans="1:13" ht="15.75" customHeight="1">
      <c r="A504" s="202">
        <v>2</v>
      </c>
      <c r="B504" s="426"/>
      <c r="C504" s="426"/>
      <c r="D504" s="443"/>
      <c r="E504" s="203"/>
      <c r="F504" s="204" t="s">
        <v>1868</v>
      </c>
      <c r="G504" s="205"/>
      <c r="H504" s="206"/>
      <c r="I504" s="207"/>
      <c r="J504" s="208"/>
      <c r="K504" s="208"/>
      <c r="L504" s="208"/>
      <c r="M504" s="618"/>
    </row>
    <row r="505" spans="1:13" ht="12.75" customHeight="1">
      <c r="A505" s="202"/>
      <c r="B505" s="426">
        <v>1</v>
      </c>
      <c r="C505" s="426">
        <v>1</v>
      </c>
      <c r="D505" s="443"/>
      <c r="E505" s="203"/>
      <c r="F505" s="204"/>
      <c r="G505" s="398" t="s">
        <v>1980</v>
      </c>
      <c r="H505" s="206"/>
      <c r="I505" s="207"/>
      <c r="J505" s="208"/>
      <c r="K505" s="208"/>
      <c r="L505" s="208"/>
      <c r="M505" s="618"/>
    </row>
    <row r="506" spans="1:13" ht="16.5" customHeight="1">
      <c r="A506" s="202"/>
      <c r="B506" s="426"/>
      <c r="C506" s="426"/>
      <c r="D506" s="443"/>
      <c r="E506" s="203"/>
      <c r="F506" s="204"/>
      <c r="G506" s="398" t="s">
        <v>1981</v>
      </c>
      <c r="H506" s="206"/>
      <c r="I506" s="207"/>
      <c r="J506" s="208"/>
      <c r="K506" s="208"/>
      <c r="L506" s="208"/>
      <c r="M506" s="618"/>
    </row>
    <row r="507" spans="1:13" ht="12.75" customHeight="1">
      <c r="A507" s="202"/>
      <c r="B507" s="426"/>
      <c r="C507" s="426"/>
      <c r="D507" s="443">
        <v>1</v>
      </c>
      <c r="E507" s="203"/>
      <c r="F507" s="204"/>
      <c r="G507" s="205"/>
      <c r="H507" s="206" t="s">
        <v>1837</v>
      </c>
      <c r="I507" s="207"/>
      <c r="J507" s="208"/>
      <c r="K507" s="208"/>
      <c r="L507" s="208"/>
      <c r="M507" s="618"/>
    </row>
    <row r="508" spans="1:13" ht="12.75" customHeight="1">
      <c r="A508" s="202"/>
      <c r="B508" s="426"/>
      <c r="C508" s="426"/>
      <c r="D508" s="443"/>
      <c r="E508" s="203">
        <v>3</v>
      </c>
      <c r="F508" s="204"/>
      <c r="G508" s="205"/>
      <c r="H508" s="206"/>
      <c r="I508" s="207" t="s">
        <v>753</v>
      </c>
      <c r="J508" s="211">
        <v>83557</v>
      </c>
      <c r="K508" s="211">
        <v>87574</v>
      </c>
      <c r="L508" s="211">
        <v>84569</v>
      </c>
      <c r="M508" s="618">
        <f>L508/K508*100</f>
        <v>96.56861625596638</v>
      </c>
    </row>
    <row r="509" spans="1:13" ht="2.25" customHeight="1">
      <c r="A509" s="202"/>
      <c r="B509" s="426"/>
      <c r="C509" s="426"/>
      <c r="D509" s="443"/>
      <c r="E509" s="203"/>
      <c r="F509" s="204"/>
      <c r="G509" s="205"/>
      <c r="H509" s="206"/>
      <c r="I509" s="207"/>
      <c r="J509" s="208"/>
      <c r="K509" s="208"/>
      <c r="L509" s="208"/>
      <c r="M509" s="618" t="e">
        <f>L509/K509*100</f>
        <v>#DIV/0!</v>
      </c>
    </row>
    <row r="510" spans="1:13" ht="12.75" customHeight="1">
      <c r="A510" s="202"/>
      <c r="B510" s="426"/>
      <c r="C510" s="426"/>
      <c r="D510" s="443"/>
      <c r="E510" s="203"/>
      <c r="F510" s="457" t="s">
        <v>1853</v>
      </c>
      <c r="G510" s="191"/>
      <c r="H510" s="192"/>
      <c r="I510" s="457"/>
      <c r="J510" s="403">
        <f>SUM(J503:J509)</f>
        <v>83557</v>
      </c>
      <c r="K510" s="403">
        <f>SUM(K503:K509)</f>
        <v>87574</v>
      </c>
      <c r="L510" s="403">
        <f>SUM(L503:L509)</f>
        <v>84569</v>
      </c>
      <c r="M510" s="621">
        <f>L510/K510*100</f>
        <v>96.56861625596638</v>
      </c>
    </row>
    <row r="511" spans="1:13" ht="3.75" customHeight="1">
      <c r="A511" s="202"/>
      <c r="B511" s="426"/>
      <c r="C511" s="426"/>
      <c r="D511" s="443"/>
      <c r="E511" s="203"/>
      <c r="F511" s="204"/>
      <c r="G511" s="205"/>
      <c r="H511" s="206"/>
      <c r="I511" s="205"/>
      <c r="J511" s="213"/>
      <c r="K511" s="213"/>
      <c r="L511" s="213"/>
      <c r="M511" s="618"/>
    </row>
    <row r="512" spans="1:13" ht="12.75" customHeight="1">
      <c r="A512" s="202"/>
      <c r="B512" s="426">
        <v>2</v>
      </c>
      <c r="C512" s="426">
        <v>1</v>
      </c>
      <c r="D512" s="443"/>
      <c r="E512" s="203"/>
      <c r="F512" s="204"/>
      <c r="G512" s="398" t="s">
        <v>1982</v>
      </c>
      <c r="H512" s="206"/>
      <c r="I512" s="207"/>
      <c r="J512" s="208"/>
      <c r="K512" s="208"/>
      <c r="L512" s="208"/>
      <c r="M512" s="618"/>
    </row>
    <row r="513" spans="1:13" ht="12.75" customHeight="1">
      <c r="A513" s="202"/>
      <c r="B513" s="426"/>
      <c r="C513" s="426"/>
      <c r="D513" s="443">
        <v>1</v>
      </c>
      <c r="E513" s="203"/>
      <c r="F513" s="204"/>
      <c r="G513" s="205"/>
      <c r="H513" s="206" t="s">
        <v>1837</v>
      </c>
      <c r="I513" s="207"/>
      <c r="J513" s="208"/>
      <c r="K513" s="208"/>
      <c r="L513" s="208"/>
      <c r="M513" s="618"/>
    </row>
    <row r="514" spans="1:13" ht="15.75" customHeight="1">
      <c r="A514" s="202"/>
      <c r="B514" s="426"/>
      <c r="C514" s="426"/>
      <c r="D514" s="443"/>
      <c r="E514" s="203">
        <v>3</v>
      </c>
      <c r="F514" s="204"/>
      <c r="G514" s="205"/>
      <c r="H514" s="206"/>
      <c r="I514" s="207" t="s">
        <v>753</v>
      </c>
      <c r="J514" s="211">
        <v>2308</v>
      </c>
      <c r="K514" s="211">
        <v>2557</v>
      </c>
      <c r="L514" s="211">
        <v>2349</v>
      </c>
      <c r="M514" s="618">
        <f>L514/K514*100</f>
        <v>91.86546734454438</v>
      </c>
    </row>
    <row r="515" spans="1:13" ht="3.75" customHeight="1">
      <c r="A515" s="202"/>
      <c r="B515" s="426"/>
      <c r="C515" s="426"/>
      <c r="D515" s="443"/>
      <c r="E515" s="203"/>
      <c r="F515" s="204"/>
      <c r="G515" s="205"/>
      <c r="H515" s="206"/>
      <c r="I515" s="207"/>
      <c r="J515" s="208"/>
      <c r="K515" s="208"/>
      <c r="L515" s="208"/>
      <c r="M515" s="618"/>
    </row>
    <row r="516" spans="1:13" ht="12.75" customHeight="1">
      <c r="A516" s="202"/>
      <c r="B516" s="426"/>
      <c r="C516" s="426"/>
      <c r="D516" s="443"/>
      <c r="E516" s="203"/>
      <c r="F516" s="457" t="s">
        <v>1853</v>
      </c>
      <c r="G516" s="191"/>
      <c r="H516" s="192"/>
      <c r="I516" s="191"/>
      <c r="J516" s="403">
        <f>SUM(J511:J515)</f>
        <v>2308</v>
      </c>
      <c r="K516" s="403">
        <f>SUM(K511:K515)</f>
        <v>2557</v>
      </c>
      <c r="L516" s="403">
        <f>SUM(L511:L515)</f>
        <v>2349</v>
      </c>
      <c r="M516" s="621">
        <f>L516/K516*100</f>
        <v>91.86546734454438</v>
      </c>
    </row>
    <row r="517" spans="1:13" ht="3.75" customHeight="1">
      <c r="A517" s="202"/>
      <c r="B517" s="426"/>
      <c r="C517" s="426"/>
      <c r="D517" s="443"/>
      <c r="E517" s="203"/>
      <c r="F517" s="204"/>
      <c r="G517" s="205"/>
      <c r="H517" s="206"/>
      <c r="I517" s="207"/>
      <c r="J517" s="214"/>
      <c r="K517" s="214"/>
      <c r="L517" s="214"/>
      <c r="M517" s="618"/>
    </row>
    <row r="518" spans="1:13" ht="12.75" customHeight="1">
      <c r="A518" s="202"/>
      <c r="B518" s="426">
        <v>3</v>
      </c>
      <c r="C518" s="426">
        <v>1</v>
      </c>
      <c r="D518" s="443"/>
      <c r="E518" s="203"/>
      <c r="F518" s="204"/>
      <c r="G518" s="398" t="s">
        <v>1983</v>
      </c>
      <c r="H518" s="206"/>
      <c r="I518" s="207"/>
      <c r="J518" s="208"/>
      <c r="K518" s="208"/>
      <c r="L518" s="208"/>
      <c r="M518" s="618"/>
    </row>
    <row r="519" spans="1:13" ht="12.75" customHeight="1">
      <c r="A519" s="202"/>
      <c r="B519" s="426"/>
      <c r="C519" s="426"/>
      <c r="D519" s="443">
        <v>1</v>
      </c>
      <c r="E519" s="203"/>
      <c r="F519" s="204"/>
      <c r="G519" s="205"/>
      <c r="H519" s="206" t="s">
        <v>1837</v>
      </c>
      <c r="I519" s="207"/>
      <c r="J519" s="208"/>
      <c r="K519" s="208"/>
      <c r="L519" s="208"/>
      <c r="M519" s="618"/>
    </row>
    <row r="520" spans="1:13" ht="12.75" customHeight="1">
      <c r="A520" s="202"/>
      <c r="B520" s="426"/>
      <c r="C520" s="426"/>
      <c r="D520" s="443"/>
      <c r="E520" s="203">
        <v>3</v>
      </c>
      <c r="F520" s="204"/>
      <c r="G520" s="205"/>
      <c r="H520" s="206"/>
      <c r="I520" s="207" t="s">
        <v>753</v>
      </c>
      <c r="J520" s="211">
        <v>2295</v>
      </c>
      <c r="K520" s="211">
        <v>2395</v>
      </c>
      <c r="L520" s="211">
        <v>2295</v>
      </c>
      <c r="M520" s="618">
        <f>L520/K520*100</f>
        <v>95.82463465553236</v>
      </c>
    </row>
    <row r="521" spans="1:13" ht="5.25" customHeight="1">
      <c r="A521" s="202"/>
      <c r="B521" s="426"/>
      <c r="C521" s="426"/>
      <c r="D521" s="443"/>
      <c r="E521" s="203"/>
      <c r="F521" s="204"/>
      <c r="G521" s="205"/>
      <c r="H521" s="206"/>
      <c r="I521" s="207"/>
      <c r="J521" s="208"/>
      <c r="K521" s="208"/>
      <c r="L521" s="208"/>
      <c r="M521" s="618"/>
    </row>
    <row r="522" spans="1:13" ht="12.75" customHeight="1">
      <c r="A522" s="202"/>
      <c r="B522" s="426"/>
      <c r="C522" s="426"/>
      <c r="D522" s="443"/>
      <c r="E522" s="203"/>
      <c r="F522" s="457" t="s">
        <v>1853</v>
      </c>
      <c r="G522" s="191"/>
      <c r="H522" s="192"/>
      <c r="I522" s="191"/>
      <c r="J522" s="403">
        <f>SUM(J517:J521)</f>
        <v>2295</v>
      </c>
      <c r="K522" s="403">
        <f>SUM(K517:K521)</f>
        <v>2395</v>
      </c>
      <c r="L522" s="403">
        <f>SUM(L517:L521)</f>
        <v>2295</v>
      </c>
      <c r="M522" s="621">
        <f>L522/K522*100</f>
        <v>95.82463465553236</v>
      </c>
    </row>
    <row r="523" spans="1:13" ht="6.75" customHeight="1">
      <c r="A523" s="202"/>
      <c r="B523" s="426"/>
      <c r="C523" s="426"/>
      <c r="D523" s="443"/>
      <c r="E523" s="203"/>
      <c r="F523" s="215"/>
      <c r="G523" s="205"/>
      <c r="H523" s="206"/>
      <c r="I523" s="207"/>
      <c r="J523" s="214"/>
      <c r="K523" s="214"/>
      <c r="L523" s="214"/>
      <c r="M523" s="618"/>
    </row>
    <row r="524" spans="1:13" ht="15" customHeight="1" hidden="1">
      <c r="A524" s="202"/>
      <c r="B524" s="426"/>
      <c r="C524" s="426"/>
      <c r="D524" s="443"/>
      <c r="E524" s="203"/>
      <c r="F524" s="216"/>
      <c r="G524" s="216"/>
      <c r="H524" s="217"/>
      <c r="I524" s="216"/>
      <c r="J524" s="213"/>
      <c r="K524" s="213"/>
      <c r="L524" s="213"/>
      <c r="M524" s="618" t="e">
        <f>L524/K524*100</f>
        <v>#DIV/0!</v>
      </c>
    </row>
    <row r="525" spans="1:13" ht="15" customHeight="1">
      <c r="A525" s="202"/>
      <c r="B525" s="426"/>
      <c r="C525" s="426"/>
      <c r="D525" s="443"/>
      <c r="E525" s="203"/>
      <c r="F525" s="182" t="s">
        <v>1842</v>
      </c>
      <c r="G525" s="183"/>
      <c r="H525" s="184"/>
      <c r="I525" s="182"/>
      <c r="J525" s="218">
        <f>SUM(J504:J524)/2</f>
        <v>88160</v>
      </c>
      <c r="K525" s="218">
        <f>SUM(K504:K524)/2</f>
        <v>92526</v>
      </c>
      <c r="L525" s="218">
        <f>SUM(L504:L524)/2</f>
        <v>89213</v>
      </c>
      <c r="M525" s="640">
        <f>L525/K525*100</f>
        <v>96.41938482156367</v>
      </c>
    </row>
    <row r="526" spans="1:13" ht="3.75" customHeight="1">
      <c r="A526" s="202"/>
      <c r="B526" s="426"/>
      <c r="C526" s="426"/>
      <c r="D526" s="443"/>
      <c r="E526" s="203"/>
      <c r="F526" s="204"/>
      <c r="G526" s="205"/>
      <c r="H526" s="206"/>
      <c r="I526" s="215"/>
      <c r="J526" s="219"/>
      <c r="K526" s="219"/>
      <c r="L526" s="219"/>
      <c r="M526" s="618"/>
    </row>
    <row r="527" spans="1:13" ht="15" customHeight="1">
      <c r="A527" s="202">
        <v>3</v>
      </c>
      <c r="B527" s="426"/>
      <c r="C527" s="426"/>
      <c r="D527" s="443"/>
      <c r="E527" s="203"/>
      <c r="F527" s="204" t="s">
        <v>1869</v>
      </c>
      <c r="G527" s="205"/>
      <c r="H527" s="206"/>
      <c r="I527" s="207"/>
      <c r="J527" s="208"/>
      <c r="K527" s="208"/>
      <c r="L527" s="208"/>
      <c r="M527" s="618"/>
    </row>
    <row r="528" spans="1:13" ht="15" customHeight="1">
      <c r="A528" s="202"/>
      <c r="B528" s="426">
        <v>1</v>
      </c>
      <c r="C528" s="426">
        <v>1</v>
      </c>
      <c r="D528" s="443"/>
      <c r="E528" s="203"/>
      <c r="F528" s="204"/>
      <c r="G528" s="398" t="s">
        <v>1984</v>
      </c>
      <c r="H528" s="206"/>
      <c r="I528" s="207"/>
      <c r="J528" s="208"/>
      <c r="K528" s="208"/>
      <c r="L528" s="208"/>
      <c r="M528" s="618"/>
    </row>
    <row r="529" spans="1:13" ht="15" customHeight="1">
      <c r="A529" s="202"/>
      <c r="B529" s="426"/>
      <c r="C529" s="426"/>
      <c r="D529" s="443">
        <v>1</v>
      </c>
      <c r="E529" s="203"/>
      <c r="F529" s="204"/>
      <c r="G529" s="205"/>
      <c r="H529" s="206" t="s">
        <v>1837</v>
      </c>
      <c r="I529" s="207"/>
      <c r="J529" s="208"/>
      <c r="K529" s="208"/>
      <c r="L529" s="208"/>
      <c r="M529" s="618"/>
    </row>
    <row r="530" spans="1:13" ht="15" customHeight="1">
      <c r="A530" s="202"/>
      <c r="B530" s="426"/>
      <c r="C530" s="426"/>
      <c r="D530" s="443"/>
      <c r="E530" s="203">
        <v>3</v>
      </c>
      <c r="F530" s="204"/>
      <c r="G530" s="205"/>
      <c r="H530" s="206"/>
      <c r="I530" s="207" t="s">
        <v>753</v>
      </c>
      <c r="J530" s="211">
        <v>12750</v>
      </c>
      <c r="K530" s="211">
        <v>20596</v>
      </c>
      <c r="L530" s="211">
        <v>18658</v>
      </c>
      <c r="M530" s="618">
        <f>L530/K530*100</f>
        <v>90.59040590405904</v>
      </c>
    </row>
    <row r="531" spans="1:13" ht="12.75" customHeight="1">
      <c r="A531" s="202"/>
      <c r="B531" s="426"/>
      <c r="C531" s="426"/>
      <c r="D531" s="443"/>
      <c r="E531" s="203"/>
      <c r="F531" s="204"/>
      <c r="G531" s="205"/>
      <c r="H531" s="206"/>
      <c r="I531" s="207"/>
      <c r="J531" s="208"/>
      <c r="K531" s="208"/>
      <c r="L531" s="208"/>
      <c r="M531" s="618"/>
    </row>
    <row r="532" spans="1:13" ht="15" customHeight="1">
      <c r="A532" s="202"/>
      <c r="B532" s="426"/>
      <c r="C532" s="426"/>
      <c r="D532" s="443"/>
      <c r="E532" s="203"/>
      <c r="F532" s="457" t="s">
        <v>1853</v>
      </c>
      <c r="G532" s="191"/>
      <c r="H532" s="192"/>
      <c r="I532" s="191"/>
      <c r="J532" s="403">
        <f>SUM(J526:J531)</f>
        <v>12750</v>
      </c>
      <c r="K532" s="403">
        <f>SUM(K526:K531)</f>
        <v>20596</v>
      </c>
      <c r="L532" s="403">
        <f>SUM(L526:L531)</f>
        <v>18658</v>
      </c>
      <c r="M532" s="621">
        <f>L532/K532*100</f>
        <v>90.59040590405904</v>
      </c>
    </row>
    <row r="533" spans="1:13" ht="2.25" customHeight="1">
      <c r="A533" s="202"/>
      <c r="B533" s="426"/>
      <c r="C533" s="426"/>
      <c r="D533" s="443"/>
      <c r="E533" s="203"/>
      <c r="F533" s="204"/>
      <c r="G533" s="205"/>
      <c r="H533" s="206"/>
      <c r="I533" s="207"/>
      <c r="J533" s="214"/>
      <c r="K533" s="214"/>
      <c r="L533" s="214"/>
      <c r="M533" s="618"/>
    </row>
    <row r="534" spans="1:13" ht="15" customHeight="1">
      <c r="A534" s="202"/>
      <c r="B534" s="426">
        <v>2</v>
      </c>
      <c r="C534" s="426">
        <v>1</v>
      </c>
      <c r="D534" s="443"/>
      <c r="E534" s="203"/>
      <c r="F534" s="204"/>
      <c r="G534" s="398" t="s">
        <v>1985</v>
      </c>
      <c r="H534" s="206"/>
      <c r="I534" s="207"/>
      <c r="J534" s="208"/>
      <c r="K534" s="208"/>
      <c r="L534" s="208"/>
      <c r="M534" s="618"/>
    </row>
    <row r="535" spans="1:13" ht="15" customHeight="1">
      <c r="A535" s="202"/>
      <c r="B535" s="426"/>
      <c r="C535" s="426"/>
      <c r="D535" s="443">
        <v>1</v>
      </c>
      <c r="E535" s="203"/>
      <c r="F535" s="204"/>
      <c r="G535" s="205"/>
      <c r="H535" s="206" t="s">
        <v>1837</v>
      </c>
      <c r="I535" s="207"/>
      <c r="J535" s="208"/>
      <c r="K535" s="208"/>
      <c r="L535" s="208"/>
      <c r="M535" s="618"/>
    </row>
    <row r="536" spans="1:13" ht="15" customHeight="1">
      <c r="A536" s="202"/>
      <c r="B536" s="426"/>
      <c r="C536" s="426"/>
      <c r="D536" s="443"/>
      <c r="E536" s="203">
        <v>3</v>
      </c>
      <c r="F536" s="204"/>
      <c r="G536" s="205"/>
      <c r="H536" s="206"/>
      <c r="I536" s="207" t="s">
        <v>753</v>
      </c>
      <c r="J536" s="211">
        <v>9000</v>
      </c>
      <c r="K536" s="211">
        <v>9400</v>
      </c>
      <c r="L536" s="211">
        <v>9347</v>
      </c>
      <c r="M536" s="618">
        <f>L536/K536*100</f>
        <v>99.43617021276596</v>
      </c>
    </row>
    <row r="537" spans="1:13" ht="12" customHeight="1">
      <c r="A537" s="202"/>
      <c r="B537" s="426"/>
      <c r="C537" s="426"/>
      <c r="D537" s="443"/>
      <c r="E537" s="203"/>
      <c r="F537" s="204"/>
      <c r="G537" s="205"/>
      <c r="H537" s="206"/>
      <c r="I537" s="207"/>
      <c r="J537" s="208"/>
      <c r="K537" s="208"/>
      <c r="L537" s="208"/>
      <c r="M537" s="618"/>
    </row>
    <row r="538" spans="1:13" ht="15" customHeight="1">
      <c r="A538" s="202"/>
      <c r="B538" s="426"/>
      <c r="C538" s="426"/>
      <c r="D538" s="443"/>
      <c r="E538" s="203"/>
      <c r="F538" s="457" t="s">
        <v>1853</v>
      </c>
      <c r="G538" s="191"/>
      <c r="H538" s="192"/>
      <c r="I538" s="191"/>
      <c r="J538" s="403">
        <f>SUM(J533:J537)</f>
        <v>9000</v>
      </c>
      <c r="K538" s="403">
        <f>SUM(K533:K537)</f>
        <v>9400</v>
      </c>
      <c r="L538" s="403">
        <f>SUM(L533:L537)</f>
        <v>9347</v>
      </c>
      <c r="M538" s="621">
        <f>L538/K538*100</f>
        <v>99.43617021276596</v>
      </c>
    </row>
    <row r="539" spans="1:13" ht="4.5" customHeight="1">
      <c r="A539" s="202"/>
      <c r="B539" s="426"/>
      <c r="C539" s="426"/>
      <c r="D539" s="443"/>
      <c r="E539" s="203"/>
      <c r="F539" s="204"/>
      <c r="G539" s="205"/>
      <c r="H539" s="206"/>
      <c r="I539" s="205"/>
      <c r="J539" s="213"/>
      <c r="K539" s="213"/>
      <c r="L539" s="213"/>
      <c r="M539" s="618"/>
    </row>
    <row r="540" spans="1:13" ht="14.25" customHeight="1">
      <c r="A540" s="202"/>
      <c r="B540" s="426">
        <v>3</v>
      </c>
      <c r="C540" s="426">
        <v>1</v>
      </c>
      <c r="D540" s="443"/>
      <c r="E540" s="203"/>
      <c r="F540" s="204"/>
      <c r="G540" s="398" t="s">
        <v>1986</v>
      </c>
      <c r="H540" s="206"/>
      <c r="I540" s="207"/>
      <c r="J540" s="208"/>
      <c r="K540" s="208"/>
      <c r="L540" s="208"/>
      <c r="M540" s="618"/>
    </row>
    <row r="541" spans="1:13" ht="14.25" customHeight="1">
      <c r="A541" s="202"/>
      <c r="B541" s="426"/>
      <c r="C541" s="426"/>
      <c r="D541" s="443">
        <v>1</v>
      </c>
      <c r="E541" s="203"/>
      <c r="F541" s="204"/>
      <c r="G541" s="205"/>
      <c r="H541" s="206" t="s">
        <v>1837</v>
      </c>
      <c r="I541" s="207"/>
      <c r="J541" s="208"/>
      <c r="K541" s="208"/>
      <c r="L541" s="208"/>
      <c r="M541" s="618"/>
    </row>
    <row r="542" spans="1:13" ht="14.25" customHeight="1">
      <c r="A542" s="202"/>
      <c r="B542" s="426"/>
      <c r="C542" s="426"/>
      <c r="D542" s="443"/>
      <c r="E542" s="203">
        <v>3</v>
      </c>
      <c r="F542" s="204"/>
      <c r="G542" s="205"/>
      <c r="H542" s="206"/>
      <c r="I542" s="207" t="s">
        <v>753</v>
      </c>
      <c r="J542" s="211">
        <v>5000</v>
      </c>
      <c r="K542" s="211">
        <v>5431</v>
      </c>
      <c r="L542" s="211">
        <v>1007</v>
      </c>
      <c r="M542" s="618">
        <f>L542/K542*100</f>
        <v>18.541705026698583</v>
      </c>
    </row>
    <row r="543" spans="1:13" ht="5.25" customHeight="1">
      <c r="A543" s="202"/>
      <c r="B543" s="426"/>
      <c r="C543" s="426"/>
      <c r="D543" s="443"/>
      <c r="E543" s="203"/>
      <c r="F543" s="204"/>
      <c r="G543" s="205"/>
      <c r="H543" s="206"/>
      <c r="I543" s="207"/>
      <c r="J543" s="208"/>
      <c r="K543" s="208"/>
      <c r="L543" s="208"/>
      <c r="M543" s="618"/>
    </row>
    <row r="544" spans="1:13" ht="14.25" customHeight="1">
      <c r="A544" s="202"/>
      <c r="B544" s="426"/>
      <c r="C544" s="426"/>
      <c r="D544" s="443"/>
      <c r="E544" s="203"/>
      <c r="F544" s="457" t="s">
        <v>1853</v>
      </c>
      <c r="G544" s="191"/>
      <c r="H544" s="192"/>
      <c r="I544" s="191"/>
      <c r="J544" s="403">
        <f>SUM(J539:J543)</f>
        <v>5000</v>
      </c>
      <c r="K544" s="403">
        <f>SUM(K539:K543)</f>
        <v>5431</v>
      </c>
      <c r="L544" s="403">
        <f>SUM(L539:L543)</f>
        <v>1007</v>
      </c>
      <c r="M544" s="621">
        <f>L544/K544*100</f>
        <v>18.541705026698583</v>
      </c>
    </row>
    <row r="545" spans="1:13" ht="3.75" customHeight="1">
      <c r="A545" s="202"/>
      <c r="B545" s="426"/>
      <c r="C545" s="426"/>
      <c r="D545" s="443"/>
      <c r="E545" s="203"/>
      <c r="F545" s="204"/>
      <c r="G545" s="205"/>
      <c r="H545" s="206"/>
      <c r="I545" s="205"/>
      <c r="J545" s="213"/>
      <c r="K545" s="213"/>
      <c r="L545" s="213"/>
      <c r="M545" s="618"/>
    </row>
    <row r="546" spans="1:13" ht="14.25" customHeight="1">
      <c r="A546" s="202"/>
      <c r="B546" s="426">
        <v>4</v>
      </c>
      <c r="C546" s="426">
        <v>1</v>
      </c>
      <c r="D546" s="443"/>
      <c r="E546" s="203"/>
      <c r="F546" s="204"/>
      <c r="G546" s="398" t="s">
        <v>1987</v>
      </c>
      <c r="H546" s="206"/>
      <c r="I546" s="207"/>
      <c r="J546" s="208"/>
      <c r="K546" s="208"/>
      <c r="L546" s="208"/>
      <c r="M546" s="618"/>
    </row>
    <row r="547" spans="1:13" ht="14.25" customHeight="1">
      <c r="A547" s="202"/>
      <c r="B547" s="426"/>
      <c r="C547" s="426"/>
      <c r="D547" s="443">
        <v>1</v>
      </c>
      <c r="E547" s="203"/>
      <c r="F547" s="204"/>
      <c r="G547" s="205"/>
      <c r="H547" s="206" t="s">
        <v>1837</v>
      </c>
      <c r="I547" s="207"/>
      <c r="J547" s="208"/>
      <c r="K547" s="208"/>
      <c r="L547" s="208"/>
      <c r="M547" s="618"/>
    </row>
    <row r="548" spans="1:13" ht="14.25" customHeight="1">
      <c r="A548" s="202"/>
      <c r="B548" s="426"/>
      <c r="C548" s="426"/>
      <c r="D548" s="443"/>
      <c r="E548" s="203">
        <v>3</v>
      </c>
      <c r="F548" s="204"/>
      <c r="G548" s="205"/>
      <c r="H548" s="206"/>
      <c r="I548" s="207" t="s">
        <v>753</v>
      </c>
      <c r="J548" s="211">
        <v>1600</v>
      </c>
      <c r="K548" s="211">
        <v>2050</v>
      </c>
      <c r="L548" s="211">
        <v>1481</v>
      </c>
      <c r="M548" s="618">
        <f>L548/K548*100</f>
        <v>72.24390243902438</v>
      </c>
    </row>
    <row r="549" spans="1:13" ht="4.5" customHeight="1">
      <c r="A549" s="202"/>
      <c r="B549" s="426"/>
      <c r="C549" s="426"/>
      <c r="D549" s="443"/>
      <c r="E549" s="203"/>
      <c r="F549" s="204"/>
      <c r="G549" s="205"/>
      <c r="H549" s="206"/>
      <c r="I549" s="207"/>
      <c r="J549" s="208"/>
      <c r="K549" s="208"/>
      <c r="L549" s="208"/>
      <c r="M549" s="618"/>
    </row>
    <row r="550" spans="1:13" ht="14.25" customHeight="1">
      <c r="A550" s="202"/>
      <c r="B550" s="426"/>
      <c r="C550" s="426"/>
      <c r="D550" s="443"/>
      <c r="E550" s="203"/>
      <c r="F550" s="457" t="s">
        <v>1853</v>
      </c>
      <c r="G550" s="191"/>
      <c r="H550" s="192"/>
      <c r="I550" s="191"/>
      <c r="J550" s="403">
        <f>SUM(J545:J549)</f>
        <v>1600</v>
      </c>
      <c r="K550" s="403">
        <f>SUM(K545:K549)</f>
        <v>2050</v>
      </c>
      <c r="L550" s="403">
        <f>SUM(L545:L549)</f>
        <v>1481</v>
      </c>
      <c r="M550" s="621">
        <f>L550/K550*100</f>
        <v>72.24390243902438</v>
      </c>
    </row>
    <row r="551" spans="1:13" ht="6.75" customHeight="1">
      <c r="A551" s="202"/>
      <c r="B551" s="426"/>
      <c r="C551" s="426"/>
      <c r="D551" s="443"/>
      <c r="E551" s="203"/>
      <c r="F551" s="204"/>
      <c r="G551" s="210"/>
      <c r="H551" s="206"/>
      <c r="I551" s="205"/>
      <c r="J551" s="213"/>
      <c r="K551" s="213"/>
      <c r="L551" s="213"/>
      <c r="M551" s="618"/>
    </row>
    <row r="552" spans="1:13" ht="15.75" customHeight="1">
      <c r="A552" s="202"/>
      <c r="B552" s="426"/>
      <c r="C552" s="426"/>
      <c r="D552" s="443"/>
      <c r="E552" s="203"/>
      <c r="F552" s="182" t="s">
        <v>1842</v>
      </c>
      <c r="G552" s="183"/>
      <c r="H552" s="184"/>
      <c r="I552" s="182"/>
      <c r="J552" s="218">
        <f>SUM(J530:J551)/2</f>
        <v>28350</v>
      </c>
      <c r="K552" s="218">
        <f>SUM(K530:K551)/2</f>
        <v>37477</v>
      </c>
      <c r="L552" s="218">
        <f>SUM(L530:L551)/2</f>
        <v>30493</v>
      </c>
      <c r="M552" s="640">
        <f>L552/K552*100</f>
        <v>81.36457026976545</v>
      </c>
    </row>
    <row r="553" spans="1:13" ht="5.25" customHeight="1">
      <c r="A553" s="202"/>
      <c r="B553" s="426"/>
      <c r="C553" s="426"/>
      <c r="D553" s="443"/>
      <c r="E553" s="203"/>
      <c r="F553" s="204"/>
      <c r="G553" s="205"/>
      <c r="H553" s="206"/>
      <c r="I553" s="215"/>
      <c r="J553" s="219"/>
      <c r="K553" s="219"/>
      <c r="L553" s="219"/>
      <c r="M553" s="618"/>
    </row>
    <row r="554" spans="1:13" ht="13.5" customHeight="1">
      <c r="A554" s="202">
        <v>4</v>
      </c>
      <c r="B554" s="426"/>
      <c r="C554" s="426"/>
      <c r="D554" s="443"/>
      <c r="E554" s="203"/>
      <c r="F554" s="204" t="s">
        <v>1870</v>
      </c>
      <c r="G554" s="205"/>
      <c r="H554" s="206"/>
      <c r="I554" s="207"/>
      <c r="J554" s="208"/>
      <c r="K554" s="208"/>
      <c r="L554" s="208"/>
      <c r="M554" s="618"/>
    </row>
    <row r="555" spans="1:13" ht="13.5" customHeight="1">
      <c r="A555" s="202"/>
      <c r="B555" s="426"/>
      <c r="C555" s="426">
        <v>1</v>
      </c>
      <c r="D555" s="443"/>
      <c r="E555" s="203"/>
      <c r="F555" s="204"/>
      <c r="G555" s="398" t="s">
        <v>1871</v>
      </c>
      <c r="H555" s="206"/>
      <c r="I555" s="207"/>
      <c r="J555" s="208"/>
      <c r="K555" s="208"/>
      <c r="L555" s="208"/>
      <c r="M555" s="618"/>
    </row>
    <row r="556" spans="1:13" ht="13.5" customHeight="1">
      <c r="A556" s="202"/>
      <c r="B556" s="426"/>
      <c r="C556" s="426"/>
      <c r="D556" s="443">
        <v>1</v>
      </c>
      <c r="E556" s="203"/>
      <c r="F556" s="204"/>
      <c r="G556" s="205"/>
      <c r="H556" s="206" t="s">
        <v>1837</v>
      </c>
      <c r="I556" s="207"/>
      <c r="J556" s="208"/>
      <c r="K556" s="208"/>
      <c r="L556" s="208"/>
      <c r="M556" s="618"/>
    </row>
    <row r="557" spans="1:13" ht="13.5" customHeight="1">
      <c r="A557" s="202"/>
      <c r="B557" s="426"/>
      <c r="C557" s="426"/>
      <c r="D557" s="443"/>
      <c r="E557" s="203">
        <v>3</v>
      </c>
      <c r="F557" s="204"/>
      <c r="G557" s="205"/>
      <c r="H557" s="206"/>
      <c r="I557" s="207" t="s">
        <v>753</v>
      </c>
      <c r="J557" s="211">
        <v>1980</v>
      </c>
      <c r="K557" s="211">
        <v>1980</v>
      </c>
      <c r="L557" s="211">
        <v>1631</v>
      </c>
      <c r="M557" s="618">
        <f>L557/K557*100</f>
        <v>82.37373737373737</v>
      </c>
    </row>
    <row r="558" spans="1:13" ht="9.75" customHeight="1">
      <c r="A558" s="202"/>
      <c r="B558" s="426"/>
      <c r="C558" s="426"/>
      <c r="D558" s="443"/>
      <c r="E558" s="203"/>
      <c r="F558" s="204"/>
      <c r="G558" s="205"/>
      <c r="H558" s="206"/>
      <c r="I558" s="207"/>
      <c r="J558" s="208"/>
      <c r="K558" s="208"/>
      <c r="L558" s="208"/>
      <c r="M558" s="618"/>
    </row>
    <row r="559" spans="1:13" ht="17.25" customHeight="1">
      <c r="A559" s="202"/>
      <c r="B559" s="426"/>
      <c r="C559" s="426"/>
      <c r="D559" s="443"/>
      <c r="E559" s="203"/>
      <c r="F559" s="182" t="s">
        <v>1842</v>
      </c>
      <c r="G559" s="183"/>
      <c r="H559" s="184"/>
      <c r="I559" s="182"/>
      <c r="J559" s="218">
        <f>SUM(J557:J558)</f>
        <v>1980</v>
      </c>
      <c r="K559" s="218">
        <f>SUM(K557:K558)</f>
        <v>1980</v>
      </c>
      <c r="L559" s="218">
        <f>SUM(L557:L558)</f>
        <v>1631</v>
      </c>
      <c r="M559" s="640">
        <f>L559/K559*100</f>
        <v>82.37373737373737</v>
      </c>
    </row>
    <row r="560" spans="1:13" ht="7.5" customHeight="1">
      <c r="A560" s="202"/>
      <c r="B560" s="426"/>
      <c r="C560" s="426"/>
      <c r="D560" s="443"/>
      <c r="E560" s="203"/>
      <c r="F560" s="215"/>
      <c r="G560" s="205"/>
      <c r="H560" s="206"/>
      <c r="I560" s="207"/>
      <c r="J560" s="208"/>
      <c r="K560" s="208"/>
      <c r="L560" s="208"/>
      <c r="M560" s="618"/>
    </row>
    <row r="561" spans="1:13" ht="13.5" customHeight="1">
      <c r="A561" s="202">
        <v>5</v>
      </c>
      <c r="B561" s="426"/>
      <c r="C561" s="426"/>
      <c r="D561" s="443"/>
      <c r="E561" s="203"/>
      <c r="F561" s="204" t="s">
        <v>1872</v>
      </c>
      <c r="G561" s="205"/>
      <c r="H561" s="206"/>
      <c r="I561" s="207"/>
      <c r="J561" s="208"/>
      <c r="K561" s="208"/>
      <c r="L561" s="208"/>
      <c r="M561" s="618"/>
    </row>
    <row r="562" spans="1:13" ht="13.5" customHeight="1">
      <c r="A562" s="202"/>
      <c r="B562" s="426">
        <v>1</v>
      </c>
      <c r="C562" s="426">
        <v>1</v>
      </c>
      <c r="D562" s="443"/>
      <c r="E562" s="203"/>
      <c r="F562" s="204"/>
      <c r="G562" s="398" t="s">
        <v>1776</v>
      </c>
      <c r="H562" s="206"/>
      <c r="I562" s="207"/>
      <c r="J562" s="208"/>
      <c r="K562" s="208"/>
      <c r="L562" s="208"/>
      <c r="M562" s="618"/>
    </row>
    <row r="563" spans="1:13" ht="13.5" customHeight="1">
      <c r="A563" s="202"/>
      <c r="B563" s="426"/>
      <c r="C563" s="426"/>
      <c r="D563" s="443">
        <v>1</v>
      </c>
      <c r="E563" s="203"/>
      <c r="F563" s="204"/>
      <c r="G563" s="205"/>
      <c r="H563" s="206" t="s">
        <v>1837</v>
      </c>
      <c r="I563" s="207"/>
      <c r="J563" s="208"/>
      <c r="K563" s="208"/>
      <c r="L563" s="208"/>
      <c r="M563" s="618"/>
    </row>
    <row r="564" spans="1:13" ht="13.5" customHeight="1">
      <c r="A564" s="202"/>
      <c r="B564" s="426"/>
      <c r="C564" s="426"/>
      <c r="D564" s="443"/>
      <c r="E564" s="203">
        <v>3</v>
      </c>
      <c r="F564" s="204"/>
      <c r="G564" s="205"/>
      <c r="H564" s="206"/>
      <c r="I564" s="207" t="s">
        <v>753</v>
      </c>
      <c r="J564" s="211">
        <v>95839</v>
      </c>
      <c r="K564" s="211">
        <v>116005</v>
      </c>
      <c r="L564" s="211">
        <v>116005</v>
      </c>
      <c r="M564" s="618">
        <f>L564/K564*100</f>
        <v>100</v>
      </c>
    </row>
    <row r="565" spans="1:13" ht="3.75" customHeight="1">
      <c r="A565" s="202"/>
      <c r="B565" s="426"/>
      <c r="C565" s="426"/>
      <c r="D565" s="443"/>
      <c r="E565" s="203"/>
      <c r="F565" s="204"/>
      <c r="G565" s="205"/>
      <c r="H565" s="206"/>
      <c r="I565" s="207"/>
      <c r="J565" s="208"/>
      <c r="K565" s="208"/>
      <c r="L565" s="208"/>
      <c r="M565" s="618"/>
    </row>
    <row r="566" spans="1:13" ht="15.75" customHeight="1">
      <c r="A566" s="202"/>
      <c r="B566" s="426"/>
      <c r="C566" s="426"/>
      <c r="D566" s="443"/>
      <c r="E566" s="203"/>
      <c r="F566" s="457" t="s">
        <v>1853</v>
      </c>
      <c r="G566" s="191"/>
      <c r="H566" s="192"/>
      <c r="I566" s="191"/>
      <c r="J566" s="403">
        <f>SUM(J560:J565)</f>
        <v>95839</v>
      </c>
      <c r="K566" s="403">
        <f>SUM(K560:K565)</f>
        <v>116005</v>
      </c>
      <c r="L566" s="403">
        <f>SUM(L560:L565)</f>
        <v>116005</v>
      </c>
      <c r="M566" s="621">
        <f>L566/K566*100</f>
        <v>100</v>
      </c>
    </row>
    <row r="567" spans="1:13" ht="3" customHeight="1">
      <c r="A567" s="202"/>
      <c r="B567" s="426"/>
      <c r="C567" s="426"/>
      <c r="D567" s="443"/>
      <c r="E567" s="203"/>
      <c r="F567" s="204"/>
      <c r="G567" s="205"/>
      <c r="H567" s="206"/>
      <c r="I567" s="205"/>
      <c r="J567" s="213"/>
      <c r="K567" s="213"/>
      <c r="L567" s="213"/>
      <c r="M567" s="618"/>
    </row>
    <row r="568" spans="1:13" ht="18.75" customHeight="1">
      <c r="A568" s="202"/>
      <c r="B568" s="426">
        <v>2</v>
      </c>
      <c r="C568" s="426">
        <v>1</v>
      </c>
      <c r="D568" s="443"/>
      <c r="E568" s="203"/>
      <c r="F568" s="204"/>
      <c r="G568" s="398" t="s">
        <v>1988</v>
      </c>
      <c r="H568" s="206"/>
      <c r="I568" s="207"/>
      <c r="J568" s="208"/>
      <c r="K568" s="208"/>
      <c r="L568" s="208"/>
      <c r="M568" s="618"/>
    </row>
    <row r="569" spans="1:13" ht="13.5" customHeight="1">
      <c r="A569" s="202"/>
      <c r="B569" s="426"/>
      <c r="C569" s="426"/>
      <c r="D569" s="443">
        <v>1</v>
      </c>
      <c r="E569" s="203"/>
      <c r="F569" s="204"/>
      <c r="G569" s="205"/>
      <c r="H569" s="206" t="s">
        <v>1837</v>
      </c>
      <c r="I569" s="207"/>
      <c r="J569" s="208"/>
      <c r="K569" s="208"/>
      <c r="L569" s="208"/>
      <c r="M569" s="618"/>
    </row>
    <row r="570" spans="1:13" ht="13.5" customHeight="1">
      <c r="A570" s="202"/>
      <c r="B570" s="426"/>
      <c r="C570" s="426"/>
      <c r="D570" s="443"/>
      <c r="E570" s="203">
        <v>3</v>
      </c>
      <c r="F570" s="204"/>
      <c r="G570" s="205"/>
      <c r="H570" s="206"/>
      <c r="I570" s="207" t="s">
        <v>753</v>
      </c>
      <c r="J570" s="211">
        <v>8704</v>
      </c>
      <c r="K570" s="211">
        <v>9539</v>
      </c>
      <c r="L570" s="211">
        <v>8915</v>
      </c>
      <c r="M570" s="618">
        <f>L570/K570*100</f>
        <v>93.45843379809205</v>
      </c>
    </row>
    <row r="571" spans="1:13" ht="5.25" customHeight="1">
      <c r="A571" s="202"/>
      <c r="B571" s="426"/>
      <c r="C571" s="426"/>
      <c r="D571" s="443"/>
      <c r="E571" s="203"/>
      <c r="F571" s="204"/>
      <c r="G571" s="205"/>
      <c r="H571" s="206"/>
      <c r="I571" s="207"/>
      <c r="J571" s="208"/>
      <c r="K571" s="208"/>
      <c r="L571" s="208"/>
      <c r="M571" s="618"/>
    </row>
    <row r="572" spans="1:13" ht="16.5" customHeight="1">
      <c r="A572" s="202"/>
      <c r="B572" s="426"/>
      <c r="C572" s="426"/>
      <c r="D572" s="443"/>
      <c r="E572" s="203"/>
      <c r="F572" s="457" t="s">
        <v>1853</v>
      </c>
      <c r="G572" s="191"/>
      <c r="H572" s="192"/>
      <c r="I572" s="191"/>
      <c r="J572" s="403">
        <f>SUM(J567:J571)</f>
        <v>8704</v>
      </c>
      <c r="K572" s="403">
        <f>SUM(K567:K571)</f>
        <v>9539</v>
      </c>
      <c r="L572" s="403">
        <f>SUM(L567:L571)</f>
        <v>8915</v>
      </c>
      <c r="M572" s="621">
        <f>L572/K572*100</f>
        <v>93.45843379809205</v>
      </c>
    </row>
    <row r="573" spans="1:13" ht="12.75" customHeight="1">
      <c r="A573" s="202"/>
      <c r="B573" s="426"/>
      <c r="C573" s="426"/>
      <c r="D573" s="443"/>
      <c r="E573" s="203"/>
      <c r="F573" s="204"/>
      <c r="G573" s="205"/>
      <c r="H573" s="206"/>
      <c r="I573" s="205"/>
      <c r="J573" s="213"/>
      <c r="K573" s="213"/>
      <c r="L573" s="213"/>
      <c r="M573" s="618"/>
    </row>
    <row r="574" spans="1:13" ht="15">
      <c r="A574" s="202"/>
      <c r="B574" s="426">
        <v>3</v>
      </c>
      <c r="C574" s="426">
        <v>1</v>
      </c>
      <c r="D574" s="443"/>
      <c r="E574" s="203"/>
      <c r="F574" s="204"/>
      <c r="G574" s="406" t="s">
        <v>1777</v>
      </c>
      <c r="H574" s="206"/>
      <c r="I574" s="205"/>
      <c r="J574" s="213"/>
      <c r="K574" s="213"/>
      <c r="L574" s="213"/>
      <c r="M574" s="618"/>
    </row>
    <row r="575" spans="1:13" ht="15">
      <c r="A575" s="202"/>
      <c r="B575" s="426"/>
      <c r="C575" s="426"/>
      <c r="D575" s="443">
        <v>1</v>
      </c>
      <c r="E575" s="203"/>
      <c r="F575" s="204"/>
      <c r="G575" s="205"/>
      <c r="H575" s="206" t="s">
        <v>1837</v>
      </c>
      <c r="I575" s="207"/>
      <c r="J575" s="213"/>
      <c r="K575" s="213"/>
      <c r="L575" s="213"/>
      <c r="M575" s="618"/>
    </row>
    <row r="576" spans="1:13" ht="15">
      <c r="A576" s="202"/>
      <c r="B576" s="426"/>
      <c r="C576" s="426"/>
      <c r="D576" s="443"/>
      <c r="E576" s="203">
        <v>3</v>
      </c>
      <c r="F576" s="204"/>
      <c r="G576" s="205"/>
      <c r="H576" s="206"/>
      <c r="I576" s="207" t="s">
        <v>753</v>
      </c>
      <c r="J576" s="220">
        <v>3600</v>
      </c>
      <c r="K576" s="220">
        <v>3385</v>
      </c>
      <c r="L576" s="220">
        <v>1693</v>
      </c>
      <c r="M576" s="618">
        <f>L576/K576*100</f>
        <v>50.014771048744464</v>
      </c>
    </row>
    <row r="577" spans="1:13" ht="9" customHeight="1">
      <c r="A577" s="202"/>
      <c r="B577" s="426"/>
      <c r="C577" s="426"/>
      <c r="D577" s="443"/>
      <c r="E577" s="203"/>
      <c r="F577" s="204"/>
      <c r="G577" s="205"/>
      <c r="H577" s="206"/>
      <c r="I577" s="205"/>
      <c r="J577" s="213"/>
      <c r="K577" s="213"/>
      <c r="L577" s="213"/>
      <c r="M577" s="618"/>
    </row>
    <row r="578" spans="1:13" ht="18.75" customHeight="1">
      <c r="A578" s="202"/>
      <c r="B578" s="426"/>
      <c r="C578" s="426"/>
      <c r="D578" s="443"/>
      <c r="E578" s="203"/>
      <c r="F578" s="457" t="s">
        <v>1853</v>
      </c>
      <c r="G578" s="191"/>
      <c r="H578" s="192"/>
      <c r="I578" s="457"/>
      <c r="J578" s="403">
        <f>SUM(J574:J577)</f>
        <v>3600</v>
      </c>
      <c r="K578" s="403">
        <f>SUM(K574:K577)</f>
        <v>3385</v>
      </c>
      <c r="L578" s="403">
        <f>SUM(L574:L577)</f>
        <v>1693</v>
      </c>
      <c r="M578" s="621">
        <f>L578/K578*100</f>
        <v>50.014771048744464</v>
      </c>
    </row>
    <row r="579" spans="1:13" ht="9.75" customHeight="1">
      <c r="A579" s="202"/>
      <c r="B579" s="426"/>
      <c r="C579" s="426"/>
      <c r="D579" s="443"/>
      <c r="E579" s="203"/>
      <c r="F579" s="453"/>
      <c r="G579" s="216"/>
      <c r="H579" s="217"/>
      <c r="I579" s="453"/>
      <c r="J579" s="467"/>
      <c r="K579" s="467"/>
      <c r="L579" s="467"/>
      <c r="M579" s="618"/>
    </row>
    <row r="580" spans="1:13" ht="15">
      <c r="A580" s="202"/>
      <c r="B580" s="426">
        <v>4</v>
      </c>
      <c r="C580" s="426">
        <v>2</v>
      </c>
      <c r="D580" s="443"/>
      <c r="E580" s="203"/>
      <c r="F580" s="585"/>
      <c r="G580" s="406" t="s">
        <v>1528</v>
      </c>
      <c r="H580" s="206"/>
      <c r="I580" s="205"/>
      <c r="J580" s="467"/>
      <c r="K580" s="467"/>
      <c r="L580" s="467"/>
      <c r="M580" s="618"/>
    </row>
    <row r="581" spans="1:13" ht="15">
      <c r="A581" s="202"/>
      <c r="B581" s="426"/>
      <c r="C581" s="426"/>
      <c r="D581" s="443">
        <v>1</v>
      </c>
      <c r="E581" s="203"/>
      <c r="F581" s="453"/>
      <c r="G581" s="216"/>
      <c r="H581" s="206" t="s">
        <v>1837</v>
      </c>
      <c r="I581" s="207"/>
      <c r="J581" s="467"/>
      <c r="K581" s="467"/>
      <c r="L581" s="467"/>
      <c r="M581" s="618"/>
    </row>
    <row r="582" spans="1:13" ht="14.25" customHeight="1">
      <c r="A582" s="202"/>
      <c r="B582" s="426"/>
      <c r="C582" s="426"/>
      <c r="D582" s="443"/>
      <c r="E582" s="203">
        <v>3</v>
      </c>
      <c r="F582" s="453"/>
      <c r="G582" s="216"/>
      <c r="H582" s="206"/>
      <c r="I582" s="207" t="s">
        <v>753</v>
      </c>
      <c r="J582" s="467"/>
      <c r="K582" s="211">
        <v>600</v>
      </c>
      <c r="L582" s="211">
        <v>600</v>
      </c>
      <c r="M582" s="618">
        <f>L582/K582*100</f>
        <v>100</v>
      </c>
    </row>
    <row r="583" spans="1:13" ht="5.25" customHeight="1" hidden="1">
      <c r="A583" s="202"/>
      <c r="B583" s="426"/>
      <c r="C583" s="426"/>
      <c r="D583" s="443"/>
      <c r="E583" s="203"/>
      <c r="F583" s="453"/>
      <c r="G583" s="216"/>
      <c r="H583" s="217"/>
      <c r="I583" s="453"/>
      <c r="J583" s="467"/>
      <c r="K583" s="467"/>
      <c r="L583" s="467"/>
      <c r="M583" s="618" t="e">
        <f>L583/K583*100</f>
        <v>#DIV/0!</v>
      </c>
    </row>
    <row r="584" spans="1:13" ht="15">
      <c r="A584" s="202"/>
      <c r="B584" s="426"/>
      <c r="C584" s="426"/>
      <c r="D584" s="443"/>
      <c r="E584" s="203"/>
      <c r="F584" s="457" t="s">
        <v>1853</v>
      </c>
      <c r="G584" s="191"/>
      <c r="H584" s="192"/>
      <c r="I584" s="457"/>
      <c r="J584" s="403">
        <f>SUM(J580:J583)</f>
        <v>0</v>
      </c>
      <c r="K584" s="403">
        <f>SUM(K580:K583)</f>
        <v>600</v>
      </c>
      <c r="L584" s="403">
        <f>SUM(L580:L583)</f>
        <v>600</v>
      </c>
      <c r="M584" s="621">
        <f>L584/K584*100</f>
        <v>100</v>
      </c>
    </row>
    <row r="585" spans="1:13" ht="11.25" customHeight="1">
      <c r="A585" s="202"/>
      <c r="B585" s="426"/>
      <c r="C585" s="426"/>
      <c r="D585" s="443"/>
      <c r="E585" s="203"/>
      <c r="F585" s="204"/>
      <c r="G585" s="205"/>
      <c r="H585" s="206"/>
      <c r="I585" s="207"/>
      <c r="J585" s="214"/>
      <c r="K585" s="214"/>
      <c r="L585" s="214"/>
      <c r="M585" s="618"/>
    </row>
    <row r="586" spans="1:13" ht="19.5" customHeight="1">
      <c r="A586" s="202"/>
      <c r="B586" s="426"/>
      <c r="C586" s="426"/>
      <c r="D586" s="443"/>
      <c r="E586" s="203"/>
      <c r="F586" s="182" t="s">
        <v>1842</v>
      </c>
      <c r="G586" s="183"/>
      <c r="H586" s="184"/>
      <c r="I586" s="182"/>
      <c r="J586" s="218">
        <f>SUM(J562:J584)/2</f>
        <v>108143</v>
      </c>
      <c r="K586" s="218">
        <f>SUM(K562:K584)/2</f>
        <v>129529</v>
      </c>
      <c r="L586" s="218">
        <f>SUM(L562:L584)/2</f>
        <v>127213</v>
      </c>
      <c r="M586" s="640">
        <f>L586/K586*100</f>
        <v>98.21198341684102</v>
      </c>
    </row>
    <row r="587" spans="1:13" ht="5.25" customHeight="1">
      <c r="A587" s="202"/>
      <c r="B587" s="426"/>
      <c r="C587" s="426"/>
      <c r="D587" s="443"/>
      <c r="E587" s="203"/>
      <c r="F587" s="204"/>
      <c r="G587" s="205"/>
      <c r="H587" s="206"/>
      <c r="I587" s="215"/>
      <c r="J587" s="219"/>
      <c r="K587" s="219"/>
      <c r="L587" s="219"/>
      <c r="M587" s="618"/>
    </row>
    <row r="588" spans="1:13" ht="15" customHeight="1">
      <c r="A588" s="202">
        <v>6</v>
      </c>
      <c r="B588" s="426"/>
      <c r="C588" s="426"/>
      <c r="D588" s="443"/>
      <c r="E588" s="203"/>
      <c r="F588" s="204" t="s">
        <v>1822</v>
      </c>
      <c r="G588" s="205"/>
      <c r="H588" s="206"/>
      <c r="I588" s="207"/>
      <c r="J588" s="208"/>
      <c r="K588" s="208"/>
      <c r="L588" s="208"/>
      <c r="M588" s="618"/>
    </row>
    <row r="589" spans="1:13" ht="15" customHeight="1">
      <c r="A589" s="202"/>
      <c r="B589" s="426">
        <v>1</v>
      </c>
      <c r="C589" s="426">
        <v>1</v>
      </c>
      <c r="D589" s="443"/>
      <c r="E589" s="203"/>
      <c r="F589" s="204"/>
      <c r="G589" s="398" t="s">
        <v>1874</v>
      </c>
      <c r="H589" s="206"/>
      <c r="I589" s="207"/>
      <c r="J589" s="208"/>
      <c r="K589" s="208"/>
      <c r="L589" s="208"/>
      <c r="M589" s="618"/>
    </row>
    <row r="590" spans="1:13" ht="15" customHeight="1">
      <c r="A590" s="202"/>
      <c r="B590" s="426"/>
      <c r="C590" s="426"/>
      <c r="D590" s="443">
        <v>1</v>
      </c>
      <c r="E590" s="203"/>
      <c r="F590" s="204"/>
      <c r="G590" s="205"/>
      <c r="H590" s="206" t="s">
        <v>1837</v>
      </c>
      <c r="I590" s="207"/>
      <c r="J590" s="208"/>
      <c r="K590" s="208"/>
      <c r="L590" s="208"/>
      <c r="M590" s="618"/>
    </row>
    <row r="591" spans="1:13" ht="15" customHeight="1">
      <c r="A591" s="202"/>
      <c r="B591" s="426"/>
      <c r="C591" s="426"/>
      <c r="D591" s="443"/>
      <c r="E591" s="203">
        <v>3</v>
      </c>
      <c r="F591" s="204"/>
      <c r="G591" s="205"/>
      <c r="H591" s="206"/>
      <c r="I591" s="207" t="s">
        <v>753</v>
      </c>
      <c r="J591" s="220">
        <v>400</v>
      </c>
      <c r="K591" s="220">
        <v>574</v>
      </c>
      <c r="L591" s="220">
        <v>354</v>
      </c>
      <c r="M591" s="618">
        <f>L591/K591*100</f>
        <v>61.672473867595826</v>
      </c>
    </row>
    <row r="592" spans="1:13" ht="3.75" customHeight="1">
      <c r="A592" s="202"/>
      <c r="B592" s="426"/>
      <c r="C592" s="426"/>
      <c r="D592" s="443"/>
      <c r="E592" s="203"/>
      <c r="F592" s="204"/>
      <c r="G592" s="205"/>
      <c r="H592" s="206"/>
      <c r="I592" s="207"/>
      <c r="J592" s="208"/>
      <c r="K592" s="208"/>
      <c r="L592" s="208"/>
      <c r="M592" s="618"/>
    </row>
    <row r="593" spans="1:13" ht="15" customHeight="1">
      <c r="A593" s="202"/>
      <c r="B593" s="426"/>
      <c r="C593" s="426"/>
      <c r="D593" s="443"/>
      <c r="E593" s="203"/>
      <c r="F593" s="457" t="s">
        <v>1853</v>
      </c>
      <c r="G593" s="191"/>
      <c r="H593" s="192"/>
      <c r="I593" s="191"/>
      <c r="J593" s="403">
        <f>SUM(J587:J592)</f>
        <v>400</v>
      </c>
      <c r="K593" s="403">
        <f>SUM(K587:K592)</f>
        <v>574</v>
      </c>
      <c r="L593" s="403">
        <f>SUM(L587:L592)</f>
        <v>354</v>
      </c>
      <c r="M593" s="621">
        <f>L593/K593*100</f>
        <v>61.672473867595826</v>
      </c>
    </row>
    <row r="594" spans="1:13" ht="15.75" customHeight="1">
      <c r="A594" s="202"/>
      <c r="B594" s="426">
        <v>2</v>
      </c>
      <c r="C594" s="426">
        <v>1</v>
      </c>
      <c r="D594" s="443"/>
      <c r="E594" s="203"/>
      <c r="F594" s="204"/>
      <c r="G594" s="398" t="s">
        <v>1744</v>
      </c>
      <c r="H594" s="206"/>
      <c r="I594" s="207"/>
      <c r="J594" s="208"/>
      <c r="K594" s="208"/>
      <c r="L594" s="208"/>
      <c r="M594" s="618"/>
    </row>
    <row r="595" spans="1:13" ht="15.75" customHeight="1">
      <c r="A595" s="202"/>
      <c r="B595" s="426"/>
      <c r="C595" s="426"/>
      <c r="D595" s="443">
        <v>1</v>
      </c>
      <c r="E595" s="203"/>
      <c r="F595" s="204"/>
      <c r="G595" s="205"/>
      <c r="H595" s="206" t="s">
        <v>1837</v>
      </c>
      <c r="I595" s="207"/>
      <c r="J595" s="208"/>
      <c r="K595" s="208"/>
      <c r="L595" s="208"/>
      <c r="M595" s="618"/>
    </row>
    <row r="596" spans="1:13" ht="15.75" customHeight="1">
      <c r="A596" s="202"/>
      <c r="B596" s="426"/>
      <c r="C596" s="426"/>
      <c r="D596" s="443"/>
      <c r="E596" s="203">
        <v>3</v>
      </c>
      <c r="F596" s="204"/>
      <c r="G596" s="205"/>
      <c r="H596" s="206"/>
      <c r="I596" s="207" t="s">
        <v>753</v>
      </c>
      <c r="J596" s="211">
        <v>3456</v>
      </c>
      <c r="K596" s="211">
        <v>4356</v>
      </c>
      <c r="L596" s="211">
        <v>3492</v>
      </c>
      <c r="M596" s="618">
        <f>L596/K596*100</f>
        <v>80.16528925619835</v>
      </c>
    </row>
    <row r="597" spans="1:13" ht="1.5" customHeight="1">
      <c r="A597" s="202"/>
      <c r="B597" s="426"/>
      <c r="C597" s="426"/>
      <c r="D597" s="443"/>
      <c r="E597" s="203"/>
      <c r="F597" s="204"/>
      <c r="G597" s="205"/>
      <c r="H597" s="206"/>
      <c r="I597" s="207"/>
      <c r="J597" s="208"/>
      <c r="K597" s="208"/>
      <c r="L597" s="208"/>
      <c r="M597" s="618"/>
    </row>
    <row r="598" spans="1:13" ht="15.75" customHeight="1">
      <c r="A598" s="202"/>
      <c r="B598" s="426"/>
      <c r="C598" s="426"/>
      <c r="D598" s="443"/>
      <c r="E598" s="203"/>
      <c r="F598" s="221"/>
      <c r="G598" s="222"/>
      <c r="H598" s="223"/>
      <c r="I598" s="401" t="s">
        <v>1853</v>
      </c>
      <c r="J598" s="403">
        <f>SUM(J594:J597)</f>
        <v>3456</v>
      </c>
      <c r="K598" s="403">
        <f>SUM(K594:K597)</f>
        <v>4356</v>
      </c>
      <c r="L598" s="403">
        <f>SUM(L594:L597)</f>
        <v>3492</v>
      </c>
      <c r="M598" s="621">
        <f>L598/K598*100</f>
        <v>80.16528925619835</v>
      </c>
    </row>
    <row r="599" spans="1:13" ht="2.25" customHeight="1">
      <c r="A599" s="202"/>
      <c r="B599" s="426"/>
      <c r="C599" s="426"/>
      <c r="D599" s="443"/>
      <c r="E599" s="203"/>
      <c r="F599" s="204"/>
      <c r="G599" s="205"/>
      <c r="H599" s="206"/>
      <c r="I599" s="205"/>
      <c r="J599" s="213"/>
      <c r="K599" s="213"/>
      <c r="L599" s="213"/>
      <c r="M599" s="618"/>
    </row>
    <row r="600" spans="1:13" ht="14.25" customHeight="1">
      <c r="A600" s="202"/>
      <c r="B600" s="426">
        <v>3</v>
      </c>
      <c r="C600" s="426">
        <v>1</v>
      </c>
      <c r="D600" s="443"/>
      <c r="E600" s="203"/>
      <c r="F600" s="204"/>
      <c r="G600" s="406" t="s">
        <v>904</v>
      </c>
      <c r="H600" s="206"/>
      <c r="I600" s="205"/>
      <c r="J600" s="213"/>
      <c r="K600" s="213"/>
      <c r="L600" s="213"/>
      <c r="M600" s="618"/>
    </row>
    <row r="601" spans="1:13" ht="14.25" customHeight="1">
      <c r="A601" s="202"/>
      <c r="B601" s="426"/>
      <c r="C601" s="426"/>
      <c r="D601" s="443">
        <v>1</v>
      </c>
      <c r="E601" s="203"/>
      <c r="F601" s="204"/>
      <c r="G601" s="205"/>
      <c r="H601" s="206" t="s">
        <v>1837</v>
      </c>
      <c r="I601" s="207"/>
      <c r="J601" s="213"/>
      <c r="K601" s="213"/>
      <c r="L601" s="213"/>
      <c r="M601" s="618"/>
    </row>
    <row r="602" spans="1:13" ht="14.25" customHeight="1">
      <c r="A602" s="202"/>
      <c r="B602" s="426"/>
      <c r="C602" s="426"/>
      <c r="D602" s="443"/>
      <c r="E602" s="203">
        <v>3</v>
      </c>
      <c r="F602" s="204"/>
      <c r="G602" s="205"/>
      <c r="H602" s="206"/>
      <c r="I602" s="207" t="s">
        <v>753</v>
      </c>
      <c r="J602" s="211">
        <v>650</v>
      </c>
      <c r="K602" s="211">
        <v>244</v>
      </c>
      <c r="L602" s="211">
        <v>194</v>
      </c>
      <c r="M602" s="618">
        <f>L602/K602*100</f>
        <v>79.50819672131148</v>
      </c>
    </row>
    <row r="603" spans="1:13" ht="12.75" customHeight="1">
      <c r="A603" s="202"/>
      <c r="B603" s="426"/>
      <c r="C603" s="426"/>
      <c r="D603" s="443"/>
      <c r="E603" s="203"/>
      <c r="F603" s="204"/>
      <c r="G603" s="205"/>
      <c r="H603" s="206"/>
      <c r="I603" s="207"/>
      <c r="J603" s="211"/>
      <c r="K603" s="213"/>
      <c r="L603" s="213"/>
      <c r="M603" s="618"/>
    </row>
    <row r="604" spans="1:13" ht="14.25" customHeight="1">
      <c r="A604" s="202"/>
      <c r="B604" s="426"/>
      <c r="C604" s="426"/>
      <c r="D604" s="443"/>
      <c r="E604" s="203"/>
      <c r="F604" s="221"/>
      <c r="G604" s="222"/>
      <c r="H604" s="223"/>
      <c r="I604" s="401" t="s">
        <v>1853</v>
      </c>
      <c r="J604" s="403">
        <f>SUM(J599:J603)</f>
        <v>650</v>
      </c>
      <c r="K604" s="403">
        <f>SUM(K599:K603)</f>
        <v>244</v>
      </c>
      <c r="L604" s="403">
        <f>SUM(L599:L603)</f>
        <v>194</v>
      </c>
      <c r="M604" s="621">
        <f>L604/K604*100</f>
        <v>79.50819672131148</v>
      </c>
    </row>
    <row r="605" spans="1:13" ht="4.5" customHeight="1">
      <c r="A605" s="202"/>
      <c r="B605" s="426"/>
      <c r="C605" s="426"/>
      <c r="D605" s="443"/>
      <c r="E605" s="203"/>
      <c r="F605" s="204"/>
      <c r="G605" s="205"/>
      <c r="H605" s="206"/>
      <c r="I605" s="406"/>
      <c r="J605" s="467"/>
      <c r="K605" s="467"/>
      <c r="L605" s="467"/>
      <c r="M605" s="618"/>
    </row>
    <row r="606" spans="1:13" ht="14.25" customHeight="1">
      <c r="A606" s="202"/>
      <c r="B606" s="426">
        <v>4</v>
      </c>
      <c r="C606" s="426">
        <v>1</v>
      </c>
      <c r="D606" s="443"/>
      <c r="E606" s="203"/>
      <c r="F606" s="204"/>
      <c r="G606" s="406" t="s">
        <v>1822</v>
      </c>
      <c r="H606" s="206"/>
      <c r="I606" s="406"/>
      <c r="J606" s="467"/>
      <c r="K606" s="467"/>
      <c r="L606" s="467"/>
      <c r="M606" s="618"/>
    </row>
    <row r="607" spans="1:13" ht="14.25" customHeight="1">
      <c r="A607" s="202"/>
      <c r="B607" s="426"/>
      <c r="C607" s="426"/>
      <c r="D607" s="443">
        <v>1</v>
      </c>
      <c r="E607" s="203"/>
      <c r="F607" s="204"/>
      <c r="G607" s="205"/>
      <c r="H607" s="206" t="s">
        <v>1837</v>
      </c>
      <c r="I607" s="207"/>
      <c r="J607" s="467"/>
      <c r="K607" s="467"/>
      <c r="L607" s="467"/>
      <c r="M607" s="618"/>
    </row>
    <row r="608" spans="1:13" ht="14.25" customHeight="1">
      <c r="A608" s="202"/>
      <c r="B608" s="426"/>
      <c r="C608" s="426"/>
      <c r="D608" s="443"/>
      <c r="E608" s="203">
        <v>3</v>
      </c>
      <c r="F608" s="204"/>
      <c r="G608" s="205"/>
      <c r="H608" s="206"/>
      <c r="I608" s="207" t="s">
        <v>753</v>
      </c>
      <c r="J608" s="467"/>
      <c r="K608" s="211">
        <v>400</v>
      </c>
      <c r="L608" s="211">
        <v>400</v>
      </c>
      <c r="M608" s="618">
        <f>L608/K608*100</f>
        <v>100</v>
      </c>
    </row>
    <row r="609" spans="1:13" ht="4.5" customHeight="1">
      <c r="A609" s="202"/>
      <c r="B609" s="426"/>
      <c r="C609" s="426"/>
      <c r="D609" s="443"/>
      <c r="E609" s="203"/>
      <c r="F609" s="204"/>
      <c r="G609" s="205"/>
      <c r="H609" s="206"/>
      <c r="I609" s="207"/>
      <c r="J609" s="467"/>
      <c r="K609" s="467"/>
      <c r="L609" s="467"/>
      <c r="M609" s="618"/>
    </row>
    <row r="610" spans="1:13" ht="13.5" customHeight="1">
      <c r="A610" s="202"/>
      <c r="B610" s="426"/>
      <c r="C610" s="426"/>
      <c r="D610" s="443"/>
      <c r="E610" s="203"/>
      <c r="F610" s="221"/>
      <c r="G610" s="222"/>
      <c r="H610" s="223"/>
      <c r="I610" s="401" t="s">
        <v>1853</v>
      </c>
      <c r="J610" s="403">
        <f>SUM(J605:J609)</f>
        <v>0</v>
      </c>
      <c r="K610" s="403">
        <f>SUM(K605:K609)</f>
        <v>400</v>
      </c>
      <c r="L610" s="403">
        <f>SUM(L605:L609)</f>
        <v>400</v>
      </c>
      <c r="M610" s="621">
        <f>L610/K610*100</f>
        <v>100</v>
      </c>
    </row>
    <row r="611" spans="1:13" ht="6.75" customHeight="1">
      <c r="A611" s="202"/>
      <c r="B611" s="426"/>
      <c r="C611" s="426"/>
      <c r="D611" s="443"/>
      <c r="E611" s="203"/>
      <c r="F611" s="204"/>
      <c r="G611" s="205"/>
      <c r="H611" s="206"/>
      <c r="I611" s="406"/>
      <c r="J611" s="214"/>
      <c r="K611" s="214"/>
      <c r="L611" s="214"/>
      <c r="M611" s="618"/>
    </row>
    <row r="612" spans="1:13" ht="14.25" customHeight="1">
      <c r="A612" s="202"/>
      <c r="B612" s="426"/>
      <c r="C612" s="426"/>
      <c r="D612" s="443"/>
      <c r="E612" s="203"/>
      <c r="F612" s="224"/>
      <c r="G612" s="225"/>
      <c r="H612" s="226"/>
      <c r="I612" s="227" t="s">
        <v>1842</v>
      </c>
      <c r="J612" s="218">
        <f>SUM(J589:J610)/2</f>
        <v>4506</v>
      </c>
      <c r="K612" s="218">
        <f>SUM(K589:K610)/2</f>
        <v>5574</v>
      </c>
      <c r="L612" s="218">
        <f>SUM(L589:L610)/2</f>
        <v>4440</v>
      </c>
      <c r="M612" s="640">
        <f>L612/K612*100</f>
        <v>79.65554359526372</v>
      </c>
    </row>
    <row r="613" spans="1:13" ht="3" customHeight="1">
      <c r="A613" s="202"/>
      <c r="B613" s="426"/>
      <c r="C613" s="426"/>
      <c r="D613" s="443"/>
      <c r="E613" s="203"/>
      <c r="F613" s="204"/>
      <c r="G613" s="205"/>
      <c r="H613" s="206"/>
      <c r="I613" s="215"/>
      <c r="J613" s="219"/>
      <c r="K613" s="219"/>
      <c r="L613" s="219"/>
      <c r="M613" s="618"/>
    </row>
    <row r="614" spans="1:13" ht="15" customHeight="1">
      <c r="A614" s="202">
        <v>7</v>
      </c>
      <c r="B614" s="426"/>
      <c r="C614" s="426"/>
      <c r="D614" s="443"/>
      <c r="E614" s="203"/>
      <c r="F614" s="204" t="s">
        <v>1875</v>
      </c>
      <c r="G614" s="205"/>
      <c r="H614" s="206"/>
      <c r="I614" s="207"/>
      <c r="J614" s="208"/>
      <c r="K614" s="208"/>
      <c r="L614" s="208"/>
      <c r="M614" s="618"/>
    </row>
    <row r="615" spans="1:13" ht="15" customHeight="1">
      <c r="A615" s="202"/>
      <c r="B615" s="426">
        <v>1</v>
      </c>
      <c r="C615" s="426">
        <v>1</v>
      </c>
      <c r="D615" s="443"/>
      <c r="E615" s="203"/>
      <c r="F615" s="204"/>
      <c r="G615" s="398" t="s">
        <v>1893</v>
      </c>
      <c r="H615" s="206"/>
      <c r="I615" s="207"/>
      <c r="J615" s="208"/>
      <c r="K615" s="208"/>
      <c r="L615" s="208"/>
      <c r="M615" s="618"/>
    </row>
    <row r="616" spans="1:13" ht="15" customHeight="1">
      <c r="A616" s="202"/>
      <c r="B616" s="426"/>
      <c r="C616" s="426"/>
      <c r="D616" s="443">
        <v>1</v>
      </c>
      <c r="E616" s="203"/>
      <c r="F616" s="204"/>
      <c r="G616" s="205"/>
      <c r="H616" s="206" t="s">
        <v>1837</v>
      </c>
      <c r="I616" s="207"/>
      <c r="J616" s="208"/>
      <c r="K616" s="208"/>
      <c r="L616" s="208"/>
      <c r="M616" s="618"/>
    </row>
    <row r="617" spans="1:13" ht="15" customHeight="1">
      <c r="A617" s="202"/>
      <c r="B617" s="426"/>
      <c r="C617" s="426"/>
      <c r="D617" s="443"/>
      <c r="E617" s="203">
        <v>3</v>
      </c>
      <c r="F617" s="204"/>
      <c r="G617" s="205"/>
      <c r="H617" s="206"/>
      <c r="I617" s="207" t="s">
        <v>753</v>
      </c>
      <c r="J617" s="211">
        <v>22021</v>
      </c>
      <c r="K617" s="211">
        <v>22162</v>
      </c>
      <c r="L617" s="211">
        <v>21981</v>
      </c>
      <c r="M617" s="618">
        <f>L617/K617*100</f>
        <v>99.1832867069759</v>
      </c>
    </row>
    <row r="618" spans="1:13" ht="3.75" customHeight="1">
      <c r="A618" s="202"/>
      <c r="B618" s="426"/>
      <c r="C618" s="426"/>
      <c r="D618" s="443"/>
      <c r="E618" s="203"/>
      <c r="F618" s="204"/>
      <c r="G618" s="205"/>
      <c r="H618" s="206"/>
      <c r="I618" s="207"/>
      <c r="J618" s="208"/>
      <c r="K618" s="208"/>
      <c r="L618" s="208"/>
      <c r="M618" s="618"/>
    </row>
    <row r="619" spans="1:13" ht="15" customHeight="1">
      <c r="A619" s="202"/>
      <c r="B619" s="426"/>
      <c r="C619" s="426"/>
      <c r="D619" s="443"/>
      <c r="E619" s="203"/>
      <c r="F619" s="221"/>
      <c r="G619" s="222"/>
      <c r="H619" s="223"/>
      <c r="I619" s="401" t="s">
        <v>1853</v>
      </c>
      <c r="J619" s="403">
        <f>SUM(J613:J618)</f>
        <v>22021</v>
      </c>
      <c r="K619" s="403">
        <f>SUM(K613:K618)</f>
        <v>22162</v>
      </c>
      <c r="L619" s="403">
        <f>SUM(L613:L618)</f>
        <v>21981</v>
      </c>
      <c r="M619" s="621">
        <f>L619/K619*100</f>
        <v>99.1832867069759</v>
      </c>
    </row>
    <row r="620" spans="1:13" ht="2.25" customHeight="1">
      <c r="A620" s="202"/>
      <c r="B620" s="426"/>
      <c r="C620" s="426"/>
      <c r="D620" s="443"/>
      <c r="E620" s="203"/>
      <c r="F620" s="204"/>
      <c r="G620" s="205"/>
      <c r="H620" s="206"/>
      <c r="I620" s="205"/>
      <c r="J620" s="213"/>
      <c r="K620" s="213"/>
      <c r="L620" s="213"/>
      <c r="M620" s="618"/>
    </row>
    <row r="621" spans="1:13" ht="15.75" customHeight="1">
      <c r="A621" s="202"/>
      <c r="B621" s="426">
        <v>2</v>
      </c>
      <c r="C621" s="426">
        <v>1</v>
      </c>
      <c r="D621" s="443"/>
      <c r="E621" s="203"/>
      <c r="F621" s="204"/>
      <c r="G621" s="398" t="s">
        <v>1989</v>
      </c>
      <c r="H621" s="206"/>
      <c r="I621" s="207"/>
      <c r="J621" s="208"/>
      <c r="K621" s="208"/>
      <c r="L621" s="208"/>
      <c r="M621" s="618"/>
    </row>
    <row r="622" spans="1:13" ht="15" customHeight="1">
      <c r="A622" s="202"/>
      <c r="B622" s="426"/>
      <c r="C622" s="426"/>
      <c r="D622" s="443">
        <v>1</v>
      </c>
      <c r="E622" s="203"/>
      <c r="F622" s="204"/>
      <c r="G622" s="205"/>
      <c r="H622" s="206" t="s">
        <v>1837</v>
      </c>
      <c r="I622" s="207"/>
      <c r="J622" s="208"/>
      <c r="K622" s="208"/>
      <c r="L622" s="208"/>
      <c r="M622" s="618"/>
    </row>
    <row r="623" spans="1:13" ht="15" customHeight="1">
      <c r="A623" s="202"/>
      <c r="B623" s="426"/>
      <c r="C623" s="426"/>
      <c r="D623" s="443"/>
      <c r="E623" s="203">
        <v>3</v>
      </c>
      <c r="F623" s="204"/>
      <c r="G623" s="205"/>
      <c r="H623" s="206"/>
      <c r="I623" s="207" t="s">
        <v>753</v>
      </c>
      <c r="J623" s="211">
        <v>9800</v>
      </c>
      <c r="K623" s="211">
        <v>21382</v>
      </c>
      <c r="L623" s="211">
        <v>12585</v>
      </c>
      <c r="M623" s="618">
        <f>L623/K623*100</f>
        <v>58.857917874848</v>
      </c>
    </row>
    <row r="624" spans="1:13" ht="2.25" customHeight="1">
      <c r="A624" s="202"/>
      <c r="B624" s="426"/>
      <c r="C624" s="426"/>
      <c r="D624" s="443"/>
      <c r="E624" s="203"/>
      <c r="F624" s="204"/>
      <c r="G624" s="205"/>
      <c r="H624" s="206"/>
      <c r="I624" s="207"/>
      <c r="J624" s="208"/>
      <c r="K624" s="208"/>
      <c r="L624" s="208"/>
      <c r="M624" s="618"/>
    </row>
    <row r="625" spans="1:13" ht="15" customHeight="1">
      <c r="A625" s="202"/>
      <c r="B625" s="426"/>
      <c r="C625" s="426"/>
      <c r="D625" s="443"/>
      <c r="E625" s="203"/>
      <c r="F625" s="400"/>
      <c r="G625" s="401"/>
      <c r="H625" s="402"/>
      <c r="I625" s="401" t="s">
        <v>1853</v>
      </c>
      <c r="J625" s="403">
        <f>SUM(J620:J624)</f>
        <v>9800</v>
      </c>
      <c r="K625" s="403">
        <f>SUM(K620:K624)</f>
        <v>21382</v>
      </c>
      <c r="L625" s="403">
        <f>SUM(L620:L624)</f>
        <v>12585</v>
      </c>
      <c r="M625" s="621">
        <f>L625/K625*100</f>
        <v>58.857917874848</v>
      </c>
    </row>
    <row r="626" spans="1:13" ht="4.5" customHeight="1">
      <c r="A626" s="202"/>
      <c r="B626" s="426"/>
      <c r="C626" s="426"/>
      <c r="D626" s="443"/>
      <c r="E626" s="203"/>
      <c r="F626" s="204"/>
      <c r="G626" s="205"/>
      <c r="H626" s="206"/>
      <c r="I626" s="205"/>
      <c r="J626" s="213"/>
      <c r="K626" s="213"/>
      <c r="L626" s="213"/>
      <c r="M626" s="618"/>
    </row>
    <row r="627" spans="1:13" ht="15.75" customHeight="1">
      <c r="A627" s="202"/>
      <c r="B627" s="426">
        <v>3</v>
      </c>
      <c r="C627" s="426">
        <v>1</v>
      </c>
      <c r="D627" s="443"/>
      <c r="E627" s="203"/>
      <c r="F627" s="204"/>
      <c r="G627" s="398" t="s">
        <v>1990</v>
      </c>
      <c r="H627" s="206"/>
      <c r="I627" s="207"/>
      <c r="J627" s="208"/>
      <c r="K627" s="208"/>
      <c r="L627" s="208"/>
      <c r="M627" s="618"/>
    </row>
    <row r="628" spans="1:13" ht="15.75" customHeight="1">
      <c r="A628" s="202"/>
      <c r="B628" s="426"/>
      <c r="C628" s="426"/>
      <c r="D628" s="443">
        <v>1</v>
      </c>
      <c r="E628" s="203"/>
      <c r="F628" s="204"/>
      <c r="G628" s="205"/>
      <c r="H628" s="206" t="s">
        <v>1837</v>
      </c>
      <c r="I628" s="207"/>
      <c r="J628" s="208"/>
      <c r="K628" s="208"/>
      <c r="L628" s="208"/>
      <c r="M628" s="618"/>
    </row>
    <row r="629" spans="1:13" ht="15.75" customHeight="1">
      <c r="A629" s="202"/>
      <c r="B629" s="426"/>
      <c r="C629" s="426"/>
      <c r="D629" s="443"/>
      <c r="E629" s="203">
        <v>3</v>
      </c>
      <c r="F629" s="204"/>
      <c r="G629" s="205"/>
      <c r="H629" s="206"/>
      <c r="I629" s="207" t="s">
        <v>753</v>
      </c>
      <c r="J629" s="211">
        <v>1200</v>
      </c>
      <c r="K629" s="211">
        <v>1056</v>
      </c>
      <c r="L629" s="211">
        <v>1008</v>
      </c>
      <c r="M629" s="618">
        <f>L629/K629*100</f>
        <v>95.45454545454545</v>
      </c>
    </row>
    <row r="630" spans="1:13" ht="2.25" customHeight="1">
      <c r="A630" s="202"/>
      <c r="B630" s="426"/>
      <c r="C630" s="426"/>
      <c r="D630" s="443"/>
      <c r="E630" s="203"/>
      <c r="F630" s="204"/>
      <c r="G630" s="205"/>
      <c r="H630" s="206"/>
      <c r="I630" s="207"/>
      <c r="J630" s="208"/>
      <c r="K630" s="208"/>
      <c r="L630" s="208"/>
      <c r="M630" s="618"/>
    </row>
    <row r="631" spans="1:13" ht="15.75" customHeight="1">
      <c r="A631" s="202"/>
      <c r="B631" s="426"/>
      <c r="C631" s="426"/>
      <c r="D631" s="443"/>
      <c r="E631" s="203"/>
      <c r="F631" s="221"/>
      <c r="G631" s="222"/>
      <c r="H631" s="223"/>
      <c r="I631" s="401" t="s">
        <v>1853</v>
      </c>
      <c r="J631" s="403">
        <f>SUM(J626:J630)</f>
        <v>1200</v>
      </c>
      <c r="K631" s="403">
        <f>SUM(K626:K630)</f>
        <v>1056</v>
      </c>
      <c r="L631" s="403">
        <f>SUM(L626:L630)</f>
        <v>1008</v>
      </c>
      <c r="M631" s="621">
        <f>L631/K631*100</f>
        <v>95.45454545454545</v>
      </c>
    </row>
    <row r="632" spans="1:13" ht="3" customHeight="1">
      <c r="A632" s="202"/>
      <c r="B632" s="426"/>
      <c r="C632" s="426"/>
      <c r="D632" s="443"/>
      <c r="E632" s="203"/>
      <c r="F632" s="204"/>
      <c r="G632" s="205"/>
      <c r="H632" s="206"/>
      <c r="I632" s="205"/>
      <c r="J632" s="213"/>
      <c r="K632" s="213"/>
      <c r="L632" s="213"/>
      <c r="M632" s="618"/>
    </row>
    <row r="633" spans="1:13" ht="17.25" customHeight="1">
      <c r="A633" s="202"/>
      <c r="B633" s="426">
        <v>4</v>
      </c>
      <c r="C633" s="426">
        <v>1</v>
      </c>
      <c r="D633" s="443"/>
      <c r="E633" s="203"/>
      <c r="F633" s="204"/>
      <c r="G633" s="406" t="s">
        <v>1991</v>
      </c>
      <c r="H633" s="206"/>
      <c r="I633" s="205"/>
      <c r="J633" s="213"/>
      <c r="K633" s="213"/>
      <c r="L633" s="213"/>
      <c r="M633" s="618"/>
    </row>
    <row r="634" spans="1:13" ht="14.25" customHeight="1">
      <c r="A634" s="202"/>
      <c r="B634" s="426"/>
      <c r="C634" s="426"/>
      <c r="D634" s="443">
        <v>1</v>
      </c>
      <c r="E634" s="203"/>
      <c r="F634" s="204"/>
      <c r="G634" s="205"/>
      <c r="H634" s="206" t="s">
        <v>1837</v>
      </c>
      <c r="I634" s="205"/>
      <c r="J634" s="213"/>
      <c r="K634" s="213"/>
      <c r="L634" s="213"/>
      <c r="M634" s="618"/>
    </row>
    <row r="635" spans="1:13" ht="12" customHeight="1">
      <c r="A635" s="202"/>
      <c r="B635" s="426"/>
      <c r="C635" s="426"/>
      <c r="D635" s="443"/>
      <c r="E635" s="203">
        <v>3</v>
      </c>
      <c r="F635" s="204"/>
      <c r="G635" s="205"/>
      <c r="H635" s="206"/>
      <c r="I635" s="207" t="s">
        <v>753</v>
      </c>
      <c r="J635" s="211">
        <v>1000</v>
      </c>
      <c r="K635" s="211">
        <v>1000</v>
      </c>
      <c r="L635" s="211">
        <v>750</v>
      </c>
      <c r="M635" s="618">
        <f>L635/K635*100</f>
        <v>75</v>
      </c>
    </row>
    <row r="636" spans="1:13" ht="13.5" customHeight="1">
      <c r="A636" s="202"/>
      <c r="B636" s="426"/>
      <c r="C636" s="426"/>
      <c r="D636" s="443"/>
      <c r="E636" s="203"/>
      <c r="F636" s="204"/>
      <c r="G636" s="205"/>
      <c r="H636" s="206"/>
      <c r="I636" s="207"/>
      <c r="J636" s="213"/>
      <c r="K636" s="213"/>
      <c r="L636" s="213"/>
      <c r="M636" s="618"/>
    </row>
    <row r="637" spans="1:13" ht="14.25" customHeight="1">
      <c r="A637" s="202"/>
      <c r="B637" s="426"/>
      <c r="C637" s="426"/>
      <c r="D637" s="443"/>
      <c r="E637" s="203"/>
      <c r="F637" s="221"/>
      <c r="G637" s="222"/>
      <c r="H637" s="402"/>
      <c r="I637" s="401" t="s">
        <v>1853</v>
      </c>
      <c r="J637" s="403">
        <f>SUM(J635:J636)</f>
        <v>1000</v>
      </c>
      <c r="K637" s="403">
        <f>SUM(K635:K636)</f>
        <v>1000</v>
      </c>
      <c r="L637" s="403">
        <f>SUM(L635:L636)</f>
        <v>750</v>
      </c>
      <c r="M637" s="621">
        <f>L637/K637*100</f>
        <v>75</v>
      </c>
    </row>
    <row r="638" spans="1:13" ht="4.5" customHeight="1">
      <c r="A638" s="202"/>
      <c r="B638" s="426"/>
      <c r="C638" s="426"/>
      <c r="D638" s="443"/>
      <c r="E638" s="203"/>
      <c r="F638" s="204"/>
      <c r="G638" s="205"/>
      <c r="H638" s="206"/>
      <c r="I638" s="205"/>
      <c r="J638" s="213"/>
      <c r="K638" s="213"/>
      <c r="L638" s="213"/>
      <c r="M638" s="618"/>
    </row>
    <row r="639" spans="1:13" ht="18.75" customHeight="1">
      <c r="A639" s="202"/>
      <c r="B639" s="426"/>
      <c r="C639" s="426"/>
      <c r="D639" s="443"/>
      <c r="E639" s="203"/>
      <c r="F639" s="224"/>
      <c r="G639" s="225"/>
      <c r="H639" s="226"/>
      <c r="I639" s="227" t="s">
        <v>1842</v>
      </c>
      <c r="J639" s="218">
        <f>SUM(J613:J637)/2</f>
        <v>34021</v>
      </c>
      <c r="K639" s="218">
        <f>SUM(K613:K637)/2</f>
        <v>45600</v>
      </c>
      <c r="L639" s="218">
        <f>SUM(L613:L637)/2</f>
        <v>36324</v>
      </c>
      <c r="M639" s="640">
        <f>L639/K639*100</f>
        <v>79.65789473684211</v>
      </c>
    </row>
    <row r="640" spans="1:13" ht="9.75" customHeight="1">
      <c r="A640" s="202"/>
      <c r="B640" s="426"/>
      <c r="C640" s="426"/>
      <c r="D640" s="443"/>
      <c r="E640" s="203"/>
      <c r="F640" s="204"/>
      <c r="G640" s="205"/>
      <c r="H640" s="206"/>
      <c r="I640" s="215"/>
      <c r="J640" s="219"/>
      <c r="K640" s="219"/>
      <c r="L640" s="219"/>
      <c r="M640" s="618"/>
    </row>
    <row r="641" spans="1:13" ht="16.5" customHeight="1">
      <c r="A641" s="202">
        <v>8</v>
      </c>
      <c r="B641" s="426"/>
      <c r="C641" s="426"/>
      <c r="D641" s="443"/>
      <c r="E641" s="203"/>
      <c r="F641" s="204" t="s">
        <v>1734</v>
      </c>
      <c r="G641" s="205"/>
      <c r="H641" s="206"/>
      <c r="I641" s="205"/>
      <c r="J641" s="213"/>
      <c r="K641" s="213"/>
      <c r="L641" s="213"/>
      <c r="M641" s="618"/>
    </row>
    <row r="642" spans="1:13" ht="15" customHeight="1">
      <c r="A642" s="202"/>
      <c r="B642" s="426">
        <v>1</v>
      </c>
      <c r="C642" s="426">
        <v>1</v>
      </c>
      <c r="D642" s="443"/>
      <c r="E642" s="203"/>
      <c r="F642" s="204"/>
      <c r="G642" s="398" t="s">
        <v>1780</v>
      </c>
      <c r="H642" s="206"/>
      <c r="I642" s="207"/>
      <c r="J642" s="208"/>
      <c r="K642" s="208"/>
      <c r="L642" s="208"/>
      <c r="M642" s="618"/>
    </row>
    <row r="643" spans="1:13" ht="15" customHeight="1">
      <c r="A643" s="202"/>
      <c r="B643" s="426"/>
      <c r="C643" s="426"/>
      <c r="D643" s="443">
        <v>1</v>
      </c>
      <c r="E643" s="203"/>
      <c r="F643" s="204"/>
      <c r="G643" s="205"/>
      <c r="H643" s="206" t="s">
        <v>1837</v>
      </c>
      <c r="I643" s="207"/>
      <c r="J643" s="208"/>
      <c r="K643" s="208"/>
      <c r="L643" s="208"/>
      <c r="M643" s="618"/>
    </row>
    <row r="644" spans="1:13" ht="15" customHeight="1">
      <c r="A644" s="202"/>
      <c r="B644" s="426"/>
      <c r="C644" s="426"/>
      <c r="D644" s="443"/>
      <c r="E644" s="203">
        <v>3</v>
      </c>
      <c r="F644" s="204"/>
      <c r="G644" s="205"/>
      <c r="H644" s="206"/>
      <c r="I644" s="207" t="s">
        <v>753</v>
      </c>
      <c r="J644" s="211">
        <v>400</v>
      </c>
      <c r="K644" s="211">
        <v>300</v>
      </c>
      <c r="L644" s="211">
        <v>300</v>
      </c>
      <c r="M644" s="618">
        <f>L644/K644*100</f>
        <v>100</v>
      </c>
    </row>
    <row r="645" spans="1:13" ht="4.5" customHeight="1">
      <c r="A645" s="202"/>
      <c r="B645" s="426"/>
      <c r="C645" s="426"/>
      <c r="D645" s="443"/>
      <c r="E645" s="203"/>
      <c r="F645" s="204"/>
      <c r="G645" s="205"/>
      <c r="H645" s="206"/>
      <c r="I645" s="207"/>
      <c r="J645" s="208"/>
      <c r="K645" s="208"/>
      <c r="L645" s="208"/>
      <c r="M645" s="618"/>
    </row>
    <row r="646" spans="1:13" ht="15" customHeight="1">
      <c r="A646" s="202"/>
      <c r="B646" s="426"/>
      <c r="C646" s="426"/>
      <c r="D646" s="443"/>
      <c r="E646" s="203"/>
      <c r="F646" s="221"/>
      <c r="G646" s="222"/>
      <c r="H646" s="223"/>
      <c r="I646" s="401" t="s">
        <v>1853</v>
      </c>
      <c r="J646" s="403">
        <f>SUM(J644:J645)</f>
        <v>400</v>
      </c>
      <c r="K646" s="403">
        <f>SUM(K644:K645)</f>
        <v>300</v>
      </c>
      <c r="L646" s="403">
        <f>SUM(L644:L645)</f>
        <v>300</v>
      </c>
      <c r="M646" s="621">
        <f>L646/K646*100</f>
        <v>100</v>
      </c>
    </row>
    <row r="647" spans="1:13" ht="5.25" customHeight="1">
      <c r="A647" s="202"/>
      <c r="B647" s="426"/>
      <c r="C647" s="426"/>
      <c r="D647" s="443"/>
      <c r="E647" s="203"/>
      <c r="F647" s="204"/>
      <c r="G647" s="205"/>
      <c r="H647" s="206"/>
      <c r="I647" s="205"/>
      <c r="J647" s="213"/>
      <c r="K647" s="213"/>
      <c r="L647" s="213"/>
      <c r="M647" s="618"/>
    </row>
    <row r="648" spans="1:13" ht="15" customHeight="1">
      <c r="A648" s="202"/>
      <c r="B648" s="426">
        <v>2</v>
      </c>
      <c r="C648" s="426">
        <v>1</v>
      </c>
      <c r="D648" s="443"/>
      <c r="E648" s="203"/>
      <c r="F648" s="204"/>
      <c r="G648" s="398" t="s">
        <v>1969</v>
      </c>
      <c r="H648" s="206"/>
      <c r="I648" s="207"/>
      <c r="J648" s="208"/>
      <c r="K648" s="208"/>
      <c r="L648" s="208"/>
      <c r="M648" s="618"/>
    </row>
    <row r="649" spans="1:13" ht="15" customHeight="1">
      <c r="A649" s="202"/>
      <c r="B649" s="426"/>
      <c r="C649" s="426"/>
      <c r="D649" s="443">
        <v>1</v>
      </c>
      <c r="E649" s="203"/>
      <c r="F649" s="204"/>
      <c r="G649" s="205"/>
      <c r="H649" s="206" t="s">
        <v>1837</v>
      </c>
      <c r="I649" s="207"/>
      <c r="J649" s="208"/>
      <c r="K649" s="208"/>
      <c r="L649" s="208"/>
      <c r="M649" s="618"/>
    </row>
    <row r="650" spans="1:13" ht="15" customHeight="1">
      <c r="A650" s="202"/>
      <c r="B650" s="426"/>
      <c r="C650" s="426"/>
      <c r="D650" s="443"/>
      <c r="E650" s="203">
        <v>3</v>
      </c>
      <c r="F650" s="204"/>
      <c r="G650" s="205"/>
      <c r="H650" s="206"/>
      <c r="I650" s="207" t="s">
        <v>753</v>
      </c>
      <c r="J650" s="319">
        <v>40</v>
      </c>
      <c r="K650" s="319">
        <v>40</v>
      </c>
      <c r="L650" s="319">
        <v>15</v>
      </c>
      <c r="M650" s="618">
        <f>L650/K650*100</f>
        <v>37.5</v>
      </c>
    </row>
    <row r="651" spans="1:13" ht="9" customHeight="1">
      <c r="A651" s="202"/>
      <c r="B651" s="426"/>
      <c r="C651" s="426"/>
      <c r="D651" s="443"/>
      <c r="E651" s="203"/>
      <c r="F651" s="204"/>
      <c r="G651" s="205"/>
      <c r="H651" s="206"/>
      <c r="I651" s="207"/>
      <c r="J651" s="320"/>
      <c r="K651" s="320"/>
      <c r="L651" s="320"/>
      <c r="M651" s="618"/>
    </row>
    <row r="652" spans="1:13" ht="14.25" customHeight="1">
      <c r="A652" s="202"/>
      <c r="B652" s="426"/>
      <c r="C652" s="426"/>
      <c r="D652" s="443"/>
      <c r="E652" s="203"/>
      <c r="F652" s="221"/>
      <c r="G652" s="222"/>
      <c r="H652" s="223"/>
      <c r="I652" s="401" t="s">
        <v>1853</v>
      </c>
      <c r="J652" s="411">
        <f>SUM(J650:J651)</f>
        <v>40</v>
      </c>
      <c r="K652" s="411">
        <f>SUM(K650:K651)</f>
        <v>40</v>
      </c>
      <c r="L652" s="411">
        <f>SUM(L650:L651)</f>
        <v>15</v>
      </c>
      <c r="M652" s="621">
        <f>L652/K652*100</f>
        <v>37.5</v>
      </c>
    </row>
    <row r="653" spans="1:13" ht="9.75" customHeight="1">
      <c r="A653" s="202"/>
      <c r="B653" s="426"/>
      <c r="C653" s="426"/>
      <c r="D653" s="443"/>
      <c r="E653" s="203"/>
      <c r="F653" s="204"/>
      <c r="G653" s="205"/>
      <c r="H653" s="206"/>
      <c r="I653" s="207"/>
      <c r="J653" s="319"/>
      <c r="K653" s="319"/>
      <c r="L653" s="319"/>
      <c r="M653" s="618"/>
    </row>
    <row r="654" spans="1:13" ht="18.75" customHeight="1">
      <c r="A654" s="202"/>
      <c r="B654" s="426"/>
      <c r="C654" s="426"/>
      <c r="D654" s="443"/>
      <c r="E654" s="203"/>
      <c r="F654" s="227"/>
      <c r="G654" s="225"/>
      <c r="H654" s="226"/>
      <c r="I654" s="227" t="s">
        <v>1842</v>
      </c>
      <c r="J654" s="321">
        <f>SUM(J641:J653)/2</f>
        <v>440</v>
      </c>
      <c r="K654" s="321">
        <f>SUM(K641:K653)/2</f>
        <v>340</v>
      </c>
      <c r="L654" s="321">
        <f>SUM(L641:L653)/2</f>
        <v>315</v>
      </c>
      <c r="M654" s="640">
        <f>L654/K654*100</f>
        <v>92.64705882352942</v>
      </c>
    </row>
    <row r="655" spans="1:13" ht="10.5" customHeight="1">
      <c r="A655" s="202"/>
      <c r="B655" s="426"/>
      <c r="C655" s="426"/>
      <c r="D655" s="443"/>
      <c r="E655" s="203"/>
      <c r="F655" s="204"/>
      <c r="G655" s="205"/>
      <c r="H655" s="206"/>
      <c r="I655" s="207"/>
      <c r="J655" s="208"/>
      <c r="K655" s="208"/>
      <c r="L655" s="208"/>
      <c r="M655" s="618"/>
    </row>
    <row r="656" spans="1:13" ht="18.75" customHeight="1">
      <c r="A656" s="228"/>
      <c r="B656" s="427"/>
      <c r="C656" s="427"/>
      <c r="D656" s="444"/>
      <c r="E656" s="229"/>
      <c r="F656" s="951" t="s">
        <v>1729</v>
      </c>
      <c r="G656" s="951"/>
      <c r="H656" s="951"/>
      <c r="I656" s="952"/>
      <c r="J656" s="230">
        <f>J654+J639+J612+J586+J559+J552+J525+J502</f>
        <v>374220</v>
      </c>
      <c r="K656" s="230">
        <f>K654+K639+K612+K586+K559+K552+K525+K502</f>
        <v>426969</v>
      </c>
      <c r="L656" s="230">
        <f>L654+L639+L612+L586+L559+L552+L525+L502</f>
        <v>399405</v>
      </c>
      <c r="M656" s="641">
        <f>L656/K656*100</f>
        <v>93.54426199560154</v>
      </c>
    </row>
    <row r="657" spans="1:13" ht="12" customHeight="1">
      <c r="A657" s="123"/>
      <c r="B657" s="425"/>
      <c r="C657" s="425"/>
      <c r="D657" s="442"/>
      <c r="E657" s="124"/>
      <c r="F657" s="129"/>
      <c r="G657" s="130"/>
      <c r="H657" s="131"/>
      <c r="I657" s="132"/>
      <c r="J657" s="128"/>
      <c r="K657" s="128"/>
      <c r="L657" s="128"/>
      <c r="M657" s="618"/>
    </row>
    <row r="658" spans="1:13" ht="13.5" customHeight="1">
      <c r="A658" s="202">
        <v>9</v>
      </c>
      <c r="B658" s="426"/>
      <c r="C658" s="426">
        <v>1</v>
      </c>
      <c r="D658" s="443"/>
      <c r="E658" s="203"/>
      <c r="F658" s="204" t="s">
        <v>1876</v>
      </c>
      <c r="G658" s="205"/>
      <c r="H658" s="206"/>
      <c r="I658" s="207"/>
      <c r="J658" s="208"/>
      <c r="K658" s="208"/>
      <c r="L658" s="208"/>
      <c r="M658" s="618"/>
    </row>
    <row r="659" spans="1:13" ht="13.5" customHeight="1">
      <c r="A659" s="202"/>
      <c r="B659" s="426"/>
      <c r="C659" s="426"/>
      <c r="D659" s="443">
        <v>1</v>
      </c>
      <c r="E659" s="203"/>
      <c r="F659" s="204"/>
      <c r="G659" s="205"/>
      <c r="H659" s="206" t="s">
        <v>1837</v>
      </c>
      <c r="I659" s="207"/>
      <c r="J659" s="208"/>
      <c r="K659" s="208"/>
      <c r="L659" s="208"/>
      <c r="M659" s="618"/>
    </row>
    <row r="660" spans="1:13" ht="13.5" customHeight="1">
      <c r="A660" s="202"/>
      <c r="B660" s="426"/>
      <c r="C660" s="426"/>
      <c r="D660" s="443"/>
      <c r="E660" s="203">
        <v>1</v>
      </c>
      <c r="F660" s="204"/>
      <c r="G660" s="205"/>
      <c r="H660" s="206"/>
      <c r="I660" s="207" t="s">
        <v>752</v>
      </c>
      <c r="J660" s="211">
        <v>30114</v>
      </c>
      <c r="K660" s="211">
        <v>30173</v>
      </c>
      <c r="L660" s="211">
        <v>27982</v>
      </c>
      <c r="M660" s="618">
        <f>L660/K660*100</f>
        <v>92.73854107977331</v>
      </c>
    </row>
    <row r="661" spans="1:13" ht="13.5" customHeight="1">
      <c r="A661" s="202"/>
      <c r="B661" s="426"/>
      <c r="C661" s="426"/>
      <c r="D661" s="443"/>
      <c r="E661" s="203">
        <v>2</v>
      </c>
      <c r="F661" s="204"/>
      <c r="G661" s="205"/>
      <c r="H661" s="206"/>
      <c r="I661" s="207" t="s">
        <v>1838</v>
      </c>
      <c r="J661" s="231">
        <v>9185</v>
      </c>
      <c r="K661" s="231">
        <v>9185</v>
      </c>
      <c r="L661" s="231">
        <v>8507</v>
      </c>
      <c r="M661" s="618">
        <f>L661/K661*100</f>
        <v>92.61839956450734</v>
      </c>
    </row>
    <row r="662" spans="1:13" ht="13.5" customHeight="1">
      <c r="A662" s="202"/>
      <c r="B662" s="426"/>
      <c r="C662" s="426"/>
      <c r="D662" s="443"/>
      <c r="E662" s="203">
        <v>3</v>
      </c>
      <c r="F662" s="204"/>
      <c r="G662" s="205"/>
      <c r="H662" s="206"/>
      <c r="I662" s="207" t="s">
        <v>753</v>
      </c>
      <c r="J662" s="211">
        <v>6990</v>
      </c>
      <c r="K662" s="211">
        <v>7168</v>
      </c>
      <c r="L662" s="211">
        <v>6636</v>
      </c>
      <c r="M662" s="618">
        <f>L662/K662*100</f>
        <v>92.578125</v>
      </c>
    </row>
    <row r="663" spans="1:13" ht="13.5" customHeight="1">
      <c r="A663" s="202"/>
      <c r="B663" s="426"/>
      <c r="C663" s="426"/>
      <c r="D663" s="443"/>
      <c r="E663" s="203"/>
      <c r="F663" s="204"/>
      <c r="G663" s="205"/>
      <c r="H663" s="206"/>
      <c r="I663" s="207"/>
      <c r="J663" s="211"/>
      <c r="K663" s="211"/>
      <c r="L663" s="211"/>
      <c r="M663" s="618"/>
    </row>
    <row r="664" spans="1:13" ht="17.25" customHeight="1">
      <c r="A664" s="202"/>
      <c r="B664" s="426"/>
      <c r="C664" s="426"/>
      <c r="D664" s="443"/>
      <c r="E664" s="203"/>
      <c r="F664" s="227"/>
      <c r="G664" s="225"/>
      <c r="H664" s="226"/>
      <c r="I664" s="227" t="s">
        <v>1842</v>
      </c>
      <c r="J664" s="218">
        <f>SUM(J660:J663)</f>
        <v>46289</v>
      </c>
      <c r="K664" s="218">
        <f>SUM(K660:K663)</f>
        <v>46526</v>
      </c>
      <c r="L664" s="218">
        <f>SUM(L660:L663)</f>
        <v>43125</v>
      </c>
      <c r="M664" s="640">
        <f>L664/K664*100</f>
        <v>92.69010875639427</v>
      </c>
    </row>
    <row r="665" spans="1:13" ht="12.75" customHeight="1">
      <c r="A665" s="232"/>
      <c r="B665" s="428"/>
      <c r="C665" s="428"/>
      <c r="D665" s="445"/>
      <c r="E665" s="233"/>
      <c r="F665" s="234"/>
      <c r="G665" s="205"/>
      <c r="H665" s="206"/>
      <c r="I665" s="215"/>
      <c r="J665" s="219"/>
      <c r="K665" s="219"/>
      <c r="L665" s="219"/>
      <c r="M665" s="618"/>
    </row>
    <row r="666" spans="1:13" ht="13.5" customHeight="1">
      <c r="A666" s="202">
        <v>10</v>
      </c>
      <c r="B666" s="426"/>
      <c r="C666" s="426">
        <v>1</v>
      </c>
      <c r="D666" s="443"/>
      <c r="E666" s="203"/>
      <c r="F666" s="235" t="s">
        <v>2049</v>
      </c>
      <c r="G666" s="236"/>
      <c r="H666" s="206"/>
      <c r="I666" s="207"/>
      <c r="J666" s="208"/>
      <c r="K666" s="208"/>
      <c r="L666" s="208"/>
      <c r="M666" s="618"/>
    </row>
    <row r="667" spans="1:13" ht="13.5" customHeight="1">
      <c r="A667" s="202"/>
      <c r="B667" s="426"/>
      <c r="C667" s="426"/>
      <c r="D667" s="443">
        <v>1</v>
      </c>
      <c r="E667" s="203"/>
      <c r="F667" s="215"/>
      <c r="G667" s="205"/>
      <c r="H667" s="206" t="s">
        <v>1837</v>
      </c>
      <c r="I667" s="237"/>
      <c r="J667" s="208"/>
      <c r="K667" s="208"/>
      <c r="L667" s="208"/>
      <c r="M667" s="618"/>
    </row>
    <row r="668" spans="1:13" ht="13.5" customHeight="1">
      <c r="A668" s="202"/>
      <c r="B668" s="426"/>
      <c r="C668" s="426"/>
      <c r="D668" s="443"/>
      <c r="E668" s="203">
        <v>1</v>
      </c>
      <c r="F668" s="215"/>
      <c r="G668" s="205"/>
      <c r="H668" s="238"/>
      <c r="I668" s="207" t="s">
        <v>752</v>
      </c>
      <c r="J668" s="211">
        <v>2775</v>
      </c>
      <c r="K668" s="211">
        <v>2841</v>
      </c>
      <c r="L668" s="211">
        <v>2705</v>
      </c>
      <c r="M668" s="618">
        <f>L668/K668*100</f>
        <v>95.21295318549807</v>
      </c>
    </row>
    <row r="669" spans="1:13" ht="13.5" customHeight="1">
      <c r="A669" s="232"/>
      <c r="B669" s="428"/>
      <c r="C669" s="428"/>
      <c r="D669" s="445"/>
      <c r="E669" s="233">
        <v>2</v>
      </c>
      <c r="F669" s="239"/>
      <c r="G669" s="236"/>
      <c r="H669" s="238"/>
      <c r="I669" s="207" t="s">
        <v>1838</v>
      </c>
      <c r="J669" s="211">
        <v>814</v>
      </c>
      <c r="K669" s="211">
        <v>856</v>
      </c>
      <c r="L669" s="211">
        <v>856</v>
      </c>
      <c r="M669" s="618">
        <f>L669/K669*100</f>
        <v>100</v>
      </c>
    </row>
    <row r="670" spans="1:13" ht="15" customHeight="1">
      <c r="A670" s="202"/>
      <c r="B670" s="426"/>
      <c r="C670" s="426"/>
      <c r="D670" s="443"/>
      <c r="E670" s="203">
        <v>3</v>
      </c>
      <c r="F670" s="215"/>
      <c r="G670" s="205"/>
      <c r="H670" s="238"/>
      <c r="I670" s="207" t="s">
        <v>753</v>
      </c>
      <c r="J670" s="211">
        <v>8100</v>
      </c>
      <c r="K670" s="211">
        <v>9200</v>
      </c>
      <c r="L670" s="211">
        <v>8570</v>
      </c>
      <c r="M670" s="618">
        <f>L670/K670*100</f>
        <v>93.15217391304348</v>
      </c>
    </row>
    <row r="671" spans="1:13" ht="8.25" customHeight="1">
      <c r="A671" s="202"/>
      <c r="B671" s="426"/>
      <c r="C671" s="426"/>
      <c r="D671" s="443"/>
      <c r="E671" s="203"/>
      <c r="F671" s="215"/>
      <c r="G671" s="205"/>
      <c r="H671" s="206"/>
      <c r="I671" s="207"/>
      <c r="J671" s="208"/>
      <c r="K671" s="208"/>
      <c r="L671" s="208"/>
      <c r="M671" s="618"/>
    </row>
    <row r="672" spans="1:13" ht="17.25" customHeight="1">
      <c r="A672" s="202"/>
      <c r="B672" s="426"/>
      <c r="C672" s="426"/>
      <c r="D672" s="443"/>
      <c r="E672" s="203"/>
      <c r="F672" s="227"/>
      <c r="G672" s="225"/>
      <c r="H672" s="226"/>
      <c r="I672" s="227" t="s">
        <v>1842</v>
      </c>
      <c r="J672" s="218">
        <f>SUM(J665:J671)</f>
        <v>11689</v>
      </c>
      <c r="K672" s="218">
        <f>SUM(K665:K671)</f>
        <v>12897</v>
      </c>
      <c r="L672" s="218">
        <f>SUM(L665:L671)</f>
        <v>12131</v>
      </c>
      <c r="M672" s="640">
        <f>L672/K672*100</f>
        <v>94.06063425602854</v>
      </c>
    </row>
    <row r="673" spans="1:13" ht="15" customHeight="1">
      <c r="A673" s="202"/>
      <c r="B673" s="426"/>
      <c r="C673" s="426"/>
      <c r="D673" s="443"/>
      <c r="E673" s="203"/>
      <c r="F673" s="215"/>
      <c r="G673" s="205"/>
      <c r="H673" s="206"/>
      <c r="I673" s="215"/>
      <c r="J673" s="219"/>
      <c r="K673" s="219"/>
      <c r="L673" s="219"/>
      <c r="M673" s="618"/>
    </row>
    <row r="674" spans="1:13" ht="13.5" customHeight="1">
      <c r="A674" s="202">
        <v>11</v>
      </c>
      <c r="B674" s="426"/>
      <c r="C674" s="426"/>
      <c r="D674" s="443"/>
      <c r="E674" s="203"/>
      <c r="F674" s="204" t="s">
        <v>1877</v>
      </c>
      <c r="G674" s="205"/>
      <c r="H674" s="206"/>
      <c r="I674" s="207"/>
      <c r="J674" s="208"/>
      <c r="K674" s="208"/>
      <c r="L674" s="208"/>
      <c r="M674" s="618"/>
    </row>
    <row r="675" spans="1:13" ht="13.5" customHeight="1">
      <c r="A675" s="202"/>
      <c r="B675" s="426">
        <v>1</v>
      </c>
      <c r="C675" s="426">
        <v>2</v>
      </c>
      <c r="D675" s="443"/>
      <c r="E675" s="203"/>
      <c r="F675" s="397"/>
      <c r="G675" s="398" t="s">
        <v>1798</v>
      </c>
      <c r="H675" s="399"/>
      <c r="I675" s="399"/>
      <c r="J675" s="208"/>
      <c r="K675" s="208"/>
      <c r="L675" s="208"/>
      <c r="M675" s="618"/>
    </row>
    <row r="676" spans="1:13" ht="13.5" customHeight="1">
      <c r="A676" s="202"/>
      <c r="B676" s="426"/>
      <c r="C676" s="426"/>
      <c r="D676" s="443">
        <v>1</v>
      </c>
      <c r="E676" s="203"/>
      <c r="F676" s="204"/>
      <c r="G676" s="205"/>
      <c r="H676" s="206" t="s">
        <v>1837</v>
      </c>
      <c r="I676" s="207"/>
      <c r="J676" s="208"/>
      <c r="K676" s="208"/>
      <c r="L676" s="208"/>
      <c r="M676" s="618"/>
    </row>
    <row r="677" spans="1:13" ht="13.5" customHeight="1">
      <c r="A677" s="202"/>
      <c r="B677" s="426"/>
      <c r="C677" s="426"/>
      <c r="D677" s="443"/>
      <c r="E677" s="203">
        <v>3</v>
      </c>
      <c r="F677" s="204"/>
      <c r="G677" s="205"/>
      <c r="H677" s="206"/>
      <c r="I677" s="207" t="s">
        <v>753</v>
      </c>
      <c r="J677" s="211">
        <v>3000</v>
      </c>
      <c r="K677" s="211">
        <v>2906</v>
      </c>
      <c r="L677" s="211">
        <v>2906</v>
      </c>
      <c r="M677" s="618">
        <f>L677/K677*100</f>
        <v>100</v>
      </c>
    </row>
    <row r="678" spans="1:13" ht="14.25" customHeight="1">
      <c r="A678" s="202"/>
      <c r="B678" s="426"/>
      <c r="C678" s="426"/>
      <c r="D678" s="443"/>
      <c r="E678" s="203"/>
      <c r="F678" s="204"/>
      <c r="G678" s="205"/>
      <c r="H678" s="206"/>
      <c r="I678" s="207"/>
      <c r="J678" s="208"/>
      <c r="K678" s="208"/>
      <c r="L678" s="208"/>
      <c r="M678" s="618"/>
    </row>
    <row r="679" spans="1:13" ht="15.75" customHeight="1">
      <c r="A679" s="202"/>
      <c r="B679" s="426"/>
      <c r="C679" s="426"/>
      <c r="D679" s="443"/>
      <c r="E679" s="203"/>
      <c r="F679" s="400"/>
      <c r="G679" s="401"/>
      <c r="H679" s="402"/>
      <c r="I679" s="401" t="s">
        <v>1853</v>
      </c>
      <c r="J679" s="403">
        <f>SUM(J677:J678)</f>
        <v>3000</v>
      </c>
      <c r="K679" s="403">
        <f>SUM(K677:K678)</f>
        <v>2906</v>
      </c>
      <c r="L679" s="403">
        <f>SUM(L677:L678)</f>
        <v>2906</v>
      </c>
      <c r="M679" s="621">
        <f>L679/K679*100</f>
        <v>100</v>
      </c>
    </row>
    <row r="680" spans="1:13" ht="15" customHeight="1">
      <c r="A680" s="202"/>
      <c r="B680" s="426"/>
      <c r="C680" s="426"/>
      <c r="D680" s="443"/>
      <c r="E680" s="203"/>
      <c r="F680" s="204"/>
      <c r="G680" s="205"/>
      <c r="H680" s="206"/>
      <c r="I680" s="205"/>
      <c r="J680" s="213"/>
      <c r="K680" s="213"/>
      <c r="L680" s="213"/>
      <c r="M680" s="618"/>
    </row>
    <row r="681" spans="1:13" ht="13.5" customHeight="1">
      <c r="A681" s="202"/>
      <c r="B681" s="426">
        <v>2</v>
      </c>
      <c r="C681" s="426">
        <v>2</v>
      </c>
      <c r="D681" s="443"/>
      <c r="E681" s="203"/>
      <c r="F681" s="397"/>
      <c r="G681" s="398" t="s">
        <v>1768</v>
      </c>
      <c r="H681" s="399"/>
      <c r="I681" s="399"/>
      <c r="J681" s="405"/>
      <c r="K681" s="208"/>
      <c r="L681" s="208"/>
      <c r="M681" s="618"/>
    </row>
    <row r="682" spans="1:13" ht="13.5" customHeight="1">
      <c r="A682" s="202"/>
      <c r="B682" s="426"/>
      <c r="C682" s="426"/>
      <c r="D682" s="443">
        <v>1</v>
      </c>
      <c r="E682" s="203"/>
      <c r="F682" s="204"/>
      <c r="G682" s="205"/>
      <c r="H682" s="206" t="s">
        <v>1837</v>
      </c>
      <c r="I682" s="207"/>
      <c r="J682" s="208"/>
      <c r="K682" s="211"/>
      <c r="L682" s="211"/>
      <c r="M682" s="618"/>
    </row>
    <row r="683" spans="1:13" ht="13.5" customHeight="1">
      <c r="A683" s="202"/>
      <c r="B683" s="426"/>
      <c r="C683" s="426"/>
      <c r="D683" s="443"/>
      <c r="E683" s="203">
        <v>1</v>
      </c>
      <c r="F683" s="204"/>
      <c r="G683" s="205"/>
      <c r="H683" s="206"/>
      <c r="I683" s="207" t="s">
        <v>752</v>
      </c>
      <c r="J683" s="208"/>
      <c r="K683" s="211">
        <v>46</v>
      </c>
      <c r="L683" s="211">
        <v>45</v>
      </c>
      <c r="M683" s="618">
        <f>L683/K683*100</f>
        <v>97.82608695652173</v>
      </c>
    </row>
    <row r="684" spans="1:13" ht="13.5" customHeight="1">
      <c r="A684" s="202"/>
      <c r="B684" s="426"/>
      <c r="C684" s="426"/>
      <c r="D684" s="443"/>
      <c r="E684" s="203">
        <v>2</v>
      </c>
      <c r="F684" s="204"/>
      <c r="G684" s="205"/>
      <c r="H684" s="206"/>
      <c r="I684" s="207" t="s">
        <v>1838</v>
      </c>
      <c r="J684" s="208"/>
      <c r="K684" s="211">
        <v>17</v>
      </c>
      <c r="L684" s="211">
        <v>17</v>
      </c>
      <c r="M684" s="618">
        <f>L684/K684*100</f>
        <v>100</v>
      </c>
    </row>
    <row r="685" spans="1:13" ht="13.5" customHeight="1">
      <c r="A685" s="202"/>
      <c r="B685" s="426"/>
      <c r="C685" s="426"/>
      <c r="D685" s="443"/>
      <c r="E685" s="203">
        <v>3</v>
      </c>
      <c r="F685" s="204"/>
      <c r="G685" s="205"/>
      <c r="H685" s="206"/>
      <c r="I685" s="207" t="s">
        <v>753</v>
      </c>
      <c r="J685" s="211">
        <v>10000</v>
      </c>
      <c r="K685" s="211">
        <v>19164</v>
      </c>
      <c r="L685" s="211">
        <v>18324</v>
      </c>
      <c r="M685" s="618">
        <f>L685/K685*100</f>
        <v>95.61678146524734</v>
      </c>
    </row>
    <row r="686" spans="1:13" ht="9.75" customHeight="1">
      <c r="A686" s="202"/>
      <c r="B686" s="426"/>
      <c r="C686" s="426"/>
      <c r="D686" s="443"/>
      <c r="E686" s="203"/>
      <c r="F686" s="204"/>
      <c r="G686" s="205"/>
      <c r="H686" s="206"/>
      <c r="I686" s="207"/>
      <c r="J686" s="208"/>
      <c r="K686" s="208"/>
      <c r="L686" s="208"/>
      <c r="M686" s="618"/>
    </row>
    <row r="687" spans="1:13" ht="16.5" customHeight="1">
      <c r="A687" s="202"/>
      <c r="B687" s="426"/>
      <c r="C687" s="426"/>
      <c r="D687" s="443"/>
      <c r="E687" s="203"/>
      <c r="F687" s="400"/>
      <c r="G687" s="401"/>
      <c r="H687" s="402"/>
      <c r="I687" s="401" t="s">
        <v>1853</v>
      </c>
      <c r="J687" s="403">
        <f>SUM(J680:J686)</f>
        <v>10000</v>
      </c>
      <c r="K687" s="403">
        <f>SUM(K683:K686)</f>
        <v>19227</v>
      </c>
      <c r="L687" s="403">
        <f>SUM(L680:L686)</f>
        <v>18386</v>
      </c>
      <c r="M687" s="621">
        <f>L687/K687*100</f>
        <v>95.62594268476622</v>
      </c>
    </row>
    <row r="688" spans="1:13" ht="14.25" customHeight="1">
      <c r="A688" s="202"/>
      <c r="B688" s="426"/>
      <c r="C688" s="426"/>
      <c r="D688" s="443"/>
      <c r="E688" s="203"/>
      <c r="F688" s="204"/>
      <c r="G688" s="205"/>
      <c r="H688" s="206"/>
      <c r="I688" s="205"/>
      <c r="J688" s="213"/>
      <c r="K688" s="213"/>
      <c r="L688" s="213"/>
      <c r="M688" s="618"/>
    </row>
    <row r="689" spans="1:13" ht="13.5" customHeight="1">
      <c r="A689" s="202"/>
      <c r="B689" s="426">
        <v>3</v>
      </c>
      <c r="C689" s="426">
        <v>2</v>
      </c>
      <c r="D689" s="443"/>
      <c r="E689" s="203"/>
      <c r="F689" s="397"/>
      <c r="G689" s="398" t="s">
        <v>1878</v>
      </c>
      <c r="H689" s="399"/>
      <c r="I689" s="399"/>
      <c r="J689" s="208"/>
      <c r="K689" s="208"/>
      <c r="L689" s="208"/>
      <c r="M689" s="618"/>
    </row>
    <row r="690" spans="1:13" ht="13.5" customHeight="1">
      <c r="A690" s="202"/>
      <c r="B690" s="426"/>
      <c r="C690" s="426"/>
      <c r="D690" s="443">
        <v>1</v>
      </c>
      <c r="E690" s="203"/>
      <c r="F690" s="204"/>
      <c r="G690" s="205"/>
      <c r="H690" s="206" t="s">
        <v>1837</v>
      </c>
      <c r="I690" s="207"/>
      <c r="J690" s="208"/>
      <c r="K690" s="208"/>
      <c r="L690" s="208"/>
      <c r="M690" s="618"/>
    </row>
    <row r="691" spans="1:13" ht="13.5" customHeight="1">
      <c r="A691" s="202"/>
      <c r="B691" s="426"/>
      <c r="C691" s="426"/>
      <c r="D691" s="443"/>
      <c r="E691" s="203">
        <v>1</v>
      </c>
      <c r="F691" s="204"/>
      <c r="G691" s="205"/>
      <c r="H691" s="206"/>
      <c r="I691" s="207" t="s">
        <v>752</v>
      </c>
      <c r="J691" s="208"/>
      <c r="K691" s="211">
        <v>45</v>
      </c>
      <c r="L691" s="211">
        <v>45</v>
      </c>
      <c r="M691" s="618">
        <f>L691/K691*100</f>
        <v>100</v>
      </c>
    </row>
    <row r="692" spans="1:13" ht="13.5" customHeight="1">
      <c r="A692" s="202"/>
      <c r="B692" s="426"/>
      <c r="C692" s="426"/>
      <c r="D692" s="443"/>
      <c r="E692" s="203">
        <v>2</v>
      </c>
      <c r="F692" s="204"/>
      <c r="G692" s="205"/>
      <c r="H692" s="206"/>
      <c r="I692" s="207" t="s">
        <v>1838</v>
      </c>
      <c r="J692" s="208"/>
      <c r="K692" s="211"/>
      <c r="L692" s="211"/>
      <c r="M692" s="618"/>
    </row>
    <row r="693" spans="1:13" ht="13.5" customHeight="1">
      <c r="A693" s="202"/>
      <c r="B693" s="426"/>
      <c r="C693" s="426"/>
      <c r="D693" s="443"/>
      <c r="E693" s="203">
        <v>3</v>
      </c>
      <c r="F693" s="204"/>
      <c r="G693" s="205"/>
      <c r="H693" s="206"/>
      <c r="I693" s="207" t="s">
        <v>753</v>
      </c>
      <c r="J693" s="211">
        <v>2000</v>
      </c>
      <c r="K693" s="211">
        <v>2017</v>
      </c>
      <c r="L693" s="211">
        <v>1000</v>
      </c>
      <c r="M693" s="618">
        <f>L693/K693*100</f>
        <v>49.5785820525533</v>
      </c>
    </row>
    <row r="694" spans="1:13" ht="16.5" customHeight="1">
      <c r="A694" s="202"/>
      <c r="B694" s="426"/>
      <c r="C694" s="426"/>
      <c r="D694" s="443"/>
      <c r="E694" s="203"/>
      <c r="F694" s="204"/>
      <c r="G694" s="205"/>
      <c r="H694" s="206"/>
      <c r="I694" s="207"/>
      <c r="J694" s="208"/>
      <c r="K694" s="208"/>
      <c r="L694" s="208"/>
      <c r="M694" s="618"/>
    </row>
    <row r="695" spans="1:13" ht="16.5" customHeight="1">
      <c r="A695" s="202"/>
      <c r="B695" s="426"/>
      <c r="C695" s="426"/>
      <c r="D695" s="443"/>
      <c r="E695" s="203"/>
      <c r="F695" s="400"/>
      <c r="G695" s="401"/>
      <c r="H695" s="402"/>
      <c r="I695" s="401" t="s">
        <v>1853</v>
      </c>
      <c r="J695" s="403">
        <f>SUM(J688:J694)</f>
        <v>2000</v>
      </c>
      <c r="K695" s="403">
        <f>SUM(K691:K694)</f>
        <v>2062</v>
      </c>
      <c r="L695" s="403">
        <f>SUM(L688:L694)</f>
        <v>1045</v>
      </c>
      <c r="M695" s="621">
        <f>L695/K695*100</f>
        <v>50.678952473326866</v>
      </c>
    </row>
    <row r="696" spans="1:13" ht="12.75" customHeight="1">
      <c r="A696" s="202"/>
      <c r="B696" s="426"/>
      <c r="C696" s="426"/>
      <c r="D696" s="443"/>
      <c r="E696" s="203"/>
      <c r="F696" s="204"/>
      <c r="G696" s="205"/>
      <c r="H696" s="206"/>
      <c r="I696" s="207"/>
      <c r="J696" s="214"/>
      <c r="K696" s="214"/>
      <c r="L696" s="214"/>
      <c r="M696" s="618"/>
    </row>
    <row r="697" spans="1:13" ht="13.5" customHeight="1">
      <c r="A697" s="202"/>
      <c r="B697" s="426">
        <v>4</v>
      </c>
      <c r="C697" s="426">
        <v>2</v>
      </c>
      <c r="D697" s="443"/>
      <c r="E697" s="203"/>
      <c r="F697" s="397"/>
      <c r="G697" s="398" t="s">
        <v>1769</v>
      </c>
      <c r="H697" s="399"/>
      <c r="I697" s="399"/>
      <c r="J697" s="208"/>
      <c r="K697" s="208"/>
      <c r="L697" s="208"/>
      <c r="M697" s="618"/>
    </row>
    <row r="698" spans="1:13" ht="17.25" customHeight="1">
      <c r="A698" s="202"/>
      <c r="B698" s="426"/>
      <c r="C698" s="426"/>
      <c r="D698" s="443">
        <v>1</v>
      </c>
      <c r="E698" s="203"/>
      <c r="F698" s="204"/>
      <c r="G698" s="205"/>
      <c r="H698" s="206" t="s">
        <v>1837</v>
      </c>
      <c r="I698" s="207"/>
      <c r="J698" s="208"/>
      <c r="K698" s="208"/>
      <c r="L698" s="208"/>
      <c r="M698" s="618"/>
    </row>
    <row r="699" spans="1:13" ht="17.25" customHeight="1">
      <c r="A699" s="202"/>
      <c r="B699" s="426"/>
      <c r="C699" s="426"/>
      <c r="D699" s="443"/>
      <c r="E699" s="203">
        <v>2</v>
      </c>
      <c r="F699" s="204"/>
      <c r="G699" s="205"/>
      <c r="H699" s="206"/>
      <c r="I699" s="207" t="s">
        <v>1838</v>
      </c>
      <c r="J699" s="208"/>
      <c r="K699" s="211">
        <v>1</v>
      </c>
      <c r="L699" s="211">
        <v>1</v>
      </c>
      <c r="M699" s="618">
        <f>L699/K699*100</f>
        <v>100</v>
      </c>
    </row>
    <row r="700" spans="1:13" ht="13.5" customHeight="1">
      <c r="A700" s="202"/>
      <c r="B700" s="426"/>
      <c r="C700" s="426"/>
      <c r="D700" s="443"/>
      <c r="E700" s="203">
        <v>3</v>
      </c>
      <c r="F700" s="204"/>
      <c r="G700" s="205"/>
      <c r="H700" s="206"/>
      <c r="I700" s="207" t="s">
        <v>753</v>
      </c>
      <c r="J700" s="211">
        <v>1600</v>
      </c>
      <c r="K700" s="211">
        <v>1449</v>
      </c>
      <c r="L700" s="211">
        <v>1086</v>
      </c>
      <c r="M700" s="618">
        <f>L700/K700*100</f>
        <v>74.94824016563147</v>
      </c>
    </row>
    <row r="701" spans="1:13" ht="13.5" customHeight="1">
      <c r="A701" s="202"/>
      <c r="B701" s="426"/>
      <c r="C701" s="426"/>
      <c r="D701" s="443"/>
      <c r="E701" s="203"/>
      <c r="F701" s="204"/>
      <c r="G701" s="205"/>
      <c r="H701" s="206"/>
      <c r="I701" s="207"/>
      <c r="J701" s="208"/>
      <c r="K701" s="208"/>
      <c r="L701" s="208"/>
      <c r="M701" s="618"/>
    </row>
    <row r="702" spans="1:13" ht="15.75" customHeight="1">
      <c r="A702" s="202"/>
      <c r="B702" s="426"/>
      <c r="C702" s="426"/>
      <c r="D702" s="443"/>
      <c r="E702" s="203"/>
      <c r="F702" s="400"/>
      <c r="G702" s="401"/>
      <c r="H702" s="402"/>
      <c r="I702" s="401" t="s">
        <v>1853</v>
      </c>
      <c r="J702" s="403">
        <f>SUM(J697:J701)</f>
        <v>1600</v>
      </c>
      <c r="K702" s="403">
        <f>SUM(K699:K701)</f>
        <v>1450</v>
      </c>
      <c r="L702" s="403">
        <f>SUM(L697:L701)</f>
        <v>1087</v>
      </c>
      <c r="M702" s="621">
        <f>L702/K702*100</f>
        <v>74.9655172413793</v>
      </c>
    </row>
    <row r="703" spans="1:13" ht="8.25" customHeight="1">
      <c r="A703" s="202"/>
      <c r="B703" s="426"/>
      <c r="C703" s="426"/>
      <c r="D703" s="443"/>
      <c r="E703" s="203"/>
      <c r="F703" s="204"/>
      <c r="G703" s="205"/>
      <c r="H703" s="206"/>
      <c r="I703" s="207"/>
      <c r="J703" s="214"/>
      <c r="K703" s="214"/>
      <c r="L703" s="214"/>
      <c r="M703" s="618"/>
    </row>
    <row r="704" spans="1:13" ht="7.5" customHeight="1">
      <c r="A704" s="202"/>
      <c r="B704" s="426"/>
      <c r="C704" s="426"/>
      <c r="D704" s="443"/>
      <c r="E704" s="203"/>
      <c r="F704" s="204"/>
      <c r="G704" s="205"/>
      <c r="H704" s="206"/>
      <c r="I704" s="207"/>
      <c r="J704" s="214"/>
      <c r="K704" s="214"/>
      <c r="L704" s="214"/>
      <c r="M704" s="618"/>
    </row>
    <row r="705" spans="1:13" ht="13.5" customHeight="1">
      <c r="A705" s="202"/>
      <c r="B705" s="426">
        <v>5</v>
      </c>
      <c r="C705" s="426">
        <v>2</v>
      </c>
      <c r="D705" s="443"/>
      <c r="E705" s="203"/>
      <c r="F705" s="397"/>
      <c r="G705" s="398" t="s">
        <v>1753</v>
      </c>
      <c r="H705" s="399"/>
      <c r="I705" s="399"/>
      <c r="J705" s="208"/>
      <c r="K705" s="208"/>
      <c r="L705" s="208"/>
      <c r="M705" s="618"/>
    </row>
    <row r="706" spans="1:13" ht="13.5" customHeight="1">
      <c r="A706" s="202"/>
      <c r="B706" s="426"/>
      <c r="C706" s="426"/>
      <c r="D706" s="443">
        <v>1</v>
      </c>
      <c r="E706" s="203"/>
      <c r="F706" s="204"/>
      <c r="G706" s="205"/>
      <c r="H706" s="206" t="s">
        <v>1837</v>
      </c>
      <c r="I706" s="207"/>
      <c r="J706" s="208"/>
      <c r="K706" s="208"/>
      <c r="L706" s="208"/>
      <c r="M706" s="618"/>
    </row>
    <row r="707" spans="1:13" ht="13.5" customHeight="1">
      <c r="A707" s="202"/>
      <c r="B707" s="426"/>
      <c r="C707" s="426"/>
      <c r="D707" s="443"/>
      <c r="E707" s="203">
        <v>3</v>
      </c>
      <c r="F707" s="204"/>
      <c r="G707" s="205"/>
      <c r="H707" s="206"/>
      <c r="I707" s="207" t="s">
        <v>753</v>
      </c>
      <c r="J707" s="211">
        <v>600</v>
      </c>
      <c r="K707" s="211">
        <v>600</v>
      </c>
      <c r="L707" s="211">
        <v>600</v>
      </c>
      <c r="M707" s="618">
        <f>L707/K707*100</f>
        <v>100</v>
      </c>
    </row>
    <row r="708" spans="1:13" ht="12.75" customHeight="1">
      <c r="A708" s="202"/>
      <c r="B708" s="426"/>
      <c r="C708" s="426"/>
      <c r="D708" s="443"/>
      <c r="E708" s="203"/>
      <c r="F708" s="204"/>
      <c r="G708" s="205"/>
      <c r="H708" s="206"/>
      <c r="I708" s="207"/>
      <c r="J708" s="208"/>
      <c r="K708" s="208"/>
      <c r="L708" s="208"/>
      <c r="M708" s="618"/>
    </row>
    <row r="709" spans="1:13" ht="13.5" customHeight="1">
      <c r="A709" s="202"/>
      <c r="B709" s="426"/>
      <c r="C709" s="426"/>
      <c r="D709" s="443"/>
      <c r="E709" s="203"/>
      <c r="F709" s="400"/>
      <c r="G709" s="401"/>
      <c r="H709" s="402"/>
      <c r="I709" s="401" t="s">
        <v>1853</v>
      </c>
      <c r="J709" s="403">
        <f>SUM(J705:J708)</f>
        <v>600</v>
      </c>
      <c r="K709" s="403">
        <f>SUM(K706:K708)</f>
        <v>600</v>
      </c>
      <c r="L709" s="403">
        <f>SUM(L705:L708)</f>
        <v>600</v>
      </c>
      <c r="M709" s="621">
        <f>L709/K709*100</f>
        <v>100</v>
      </c>
    </row>
    <row r="710" spans="1:13" ht="12.75" customHeight="1">
      <c r="A710" s="202"/>
      <c r="B710" s="426"/>
      <c r="C710" s="426"/>
      <c r="D710" s="443"/>
      <c r="E710" s="203"/>
      <c r="F710" s="204"/>
      <c r="G710" s="205"/>
      <c r="H710" s="206"/>
      <c r="I710" s="207"/>
      <c r="J710" s="214"/>
      <c r="K710" s="214"/>
      <c r="L710" s="214"/>
      <c r="M710" s="618"/>
    </row>
    <row r="711" spans="1:13" ht="15.75" customHeight="1">
      <c r="A711" s="202"/>
      <c r="B711" s="426">
        <v>6</v>
      </c>
      <c r="C711" s="426">
        <v>2</v>
      </c>
      <c r="D711" s="443"/>
      <c r="E711" s="203"/>
      <c r="F711" s="397"/>
      <c r="G711" s="398" t="s">
        <v>836</v>
      </c>
      <c r="H711" s="399"/>
      <c r="I711" s="399"/>
      <c r="J711" s="208"/>
      <c r="K711" s="208"/>
      <c r="L711" s="208"/>
      <c r="M711" s="618"/>
    </row>
    <row r="712" spans="1:13" ht="13.5" customHeight="1">
      <c r="A712" s="202"/>
      <c r="B712" s="426"/>
      <c r="C712" s="426"/>
      <c r="D712" s="443">
        <v>1</v>
      </c>
      <c r="E712" s="203"/>
      <c r="F712" s="204"/>
      <c r="G712" s="205"/>
      <c r="H712" s="206" t="s">
        <v>1837</v>
      </c>
      <c r="I712" s="207"/>
      <c r="J712" s="208"/>
      <c r="K712" s="208"/>
      <c r="L712" s="208"/>
      <c r="M712" s="618"/>
    </row>
    <row r="713" spans="1:13" ht="14.25" customHeight="1">
      <c r="A713" s="202"/>
      <c r="B713" s="426"/>
      <c r="C713" s="426"/>
      <c r="D713" s="443"/>
      <c r="E713" s="203">
        <v>3</v>
      </c>
      <c r="F713" s="204"/>
      <c r="G713" s="205"/>
      <c r="H713" s="206"/>
      <c r="I713" s="207" t="s">
        <v>753</v>
      </c>
      <c r="J713" s="211">
        <v>1500</v>
      </c>
      <c r="K713" s="211">
        <v>1500</v>
      </c>
      <c r="L713" s="211">
        <v>1500</v>
      </c>
      <c r="M713" s="618">
        <f>L713/K713*100</f>
        <v>100</v>
      </c>
    </row>
    <row r="714" spans="1:13" ht="12" customHeight="1">
      <c r="A714" s="202"/>
      <c r="B714" s="426"/>
      <c r="C714" s="426"/>
      <c r="D714" s="443"/>
      <c r="E714" s="203"/>
      <c r="F714" s="204"/>
      <c r="G714" s="205"/>
      <c r="H714" s="206"/>
      <c r="I714" s="207"/>
      <c r="J714" s="208"/>
      <c r="K714" s="208"/>
      <c r="L714" s="208"/>
      <c r="M714" s="618"/>
    </row>
    <row r="715" spans="1:13" ht="13.5" customHeight="1">
      <c r="A715" s="202"/>
      <c r="B715" s="426"/>
      <c r="C715" s="426"/>
      <c r="D715" s="443"/>
      <c r="E715" s="203"/>
      <c r="F715" s="400"/>
      <c r="G715" s="401"/>
      <c r="H715" s="402"/>
      <c r="I715" s="401" t="s">
        <v>1853</v>
      </c>
      <c r="J715" s="403">
        <f>SUM(J711:J714)</f>
        <v>1500</v>
      </c>
      <c r="K715" s="403">
        <f>SUM(K712:K714)</f>
        <v>1500</v>
      </c>
      <c r="L715" s="403">
        <f>SUM(L711:L714)</f>
        <v>1500</v>
      </c>
      <c r="M715" s="621">
        <f>L715/K715*100</f>
        <v>100</v>
      </c>
    </row>
    <row r="716" spans="1:13" ht="12.75" customHeight="1">
      <c r="A716" s="202"/>
      <c r="B716" s="426"/>
      <c r="C716" s="426"/>
      <c r="D716" s="443"/>
      <c r="E716" s="203"/>
      <c r="F716" s="397"/>
      <c r="G716" s="406"/>
      <c r="H716" s="399"/>
      <c r="I716" s="406"/>
      <c r="J716" s="467"/>
      <c r="K716" s="467"/>
      <c r="L716" s="467"/>
      <c r="M716" s="618"/>
    </row>
    <row r="717" spans="1:13" ht="14.25" customHeight="1">
      <c r="A717" s="202"/>
      <c r="B717" s="426">
        <v>7</v>
      </c>
      <c r="C717" s="426">
        <v>2</v>
      </c>
      <c r="D717" s="443"/>
      <c r="E717" s="203"/>
      <c r="F717" s="397"/>
      <c r="G717" s="406" t="s">
        <v>1446</v>
      </c>
      <c r="H717" s="399"/>
      <c r="I717" s="406"/>
      <c r="J717" s="467"/>
      <c r="K717" s="467"/>
      <c r="L717" s="467"/>
      <c r="M717" s="618"/>
    </row>
    <row r="718" spans="1:13" ht="13.5" customHeight="1">
      <c r="A718" s="202"/>
      <c r="B718" s="426"/>
      <c r="C718" s="426"/>
      <c r="D718" s="443">
        <v>1</v>
      </c>
      <c r="E718" s="203"/>
      <c r="F718" s="397"/>
      <c r="G718" s="406"/>
      <c r="H718" s="206" t="s">
        <v>1837</v>
      </c>
      <c r="I718" s="406"/>
      <c r="J718" s="467"/>
      <c r="K718" s="211"/>
      <c r="L718" s="211"/>
      <c r="M718" s="618"/>
    </row>
    <row r="719" spans="1:13" ht="13.5" customHeight="1">
      <c r="A719" s="202"/>
      <c r="B719" s="426"/>
      <c r="C719" s="426"/>
      <c r="D719" s="443"/>
      <c r="E719" s="203">
        <v>3</v>
      </c>
      <c r="F719" s="397"/>
      <c r="G719" s="406"/>
      <c r="H719" s="399"/>
      <c r="I719" s="207" t="s">
        <v>961</v>
      </c>
      <c r="J719" s="467"/>
      <c r="K719" s="211">
        <v>520</v>
      </c>
      <c r="L719" s="211">
        <v>520</v>
      </c>
      <c r="M719" s="618">
        <f>L719/K719*100</f>
        <v>100</v>
      </c>
    </row>
    <row r="720" spans="1:13" ht="12.75" customHeight="1">
      <c r="A720" s="202"/>
      <c r="B720" s="426"/>
      <c r="C720" s="426"/>
      <c r="D720" s="443"/>
      <c r="E720" s="203"/>
      <c r="F720" s="397"/>
      <c r="G720" s="406"/>
      <c r="H720" s="399"/>
      <c r="I720" s="207"/>
      <c r="J720" s="467"/>
      <c r="K720" s="467"/>
      <c r="L720" s="467"/>
      <c r="M720" s="618"/>
    </row>
    <row r="721" spans="1:13" ht="13.5" customHeight="1">
      <c r="A721" s="202"/>
      <c r="B721" s="426"/>
      <c r="C721" s="426"/>
      <c r="D721" s="443"/>
      <c r="E721" s="203"/>
      <c r="F721" s="400"/>
      <c r="G721" s="401"/>
      <c r="H721" s="402"/>
      <c r="I721" s="401" t="s">
        <v>1853</v>
      </c>
      <c r="J721" s="403">
        <f>SUM(J717:J720)</f>
        <v>0</v>
      </c>
      <c r="K721" s="403">
        <f>SUM(K718:K720)</f>
        <v>520</v>
      </c>
      <c r="L721" s="403">
        <f>SUM(L717:L720)</f>
        <v>520</v>
      </c>
      <c r="M721" s="621">
        <f>L721/K721*100</f>
        <v>100</v>
      </c>
    </row>
    <row r="722" spans="1:13" ht="12.75" customHeight="1">
      <c r="A722" s="202"/>
      <c r="B722" s="426"/>
      <c r="C722" s="426"/>
      <c r="D722" s="443"/>
      <c r="E722" s="203"/>
      <c r="F722" s="204"/>
      <c r="G722" s="205"/>
      <c r="H722" s="206"/>
      <c r="I722" s="205"/>
      <c r="J722" s="213"/>
      <c r="K722" s="213"/>
      <c r="L722" s="213"/>
      <c r="M722" s="618"/>
    </row>
    <row r="723" spans="1:13" ht="21" customHeight="1">
      <c r="A723" s="202"/>
      <c r="B723" s="426"/>
      <c r="C723" s="426"/>
      <c r="D723" s="443"/>
      <c r="E723" s="203"/>
      <c r="F723" s="224"/>
      <c r="G723" s="225"/>
      <c r="H723" s="226"/>
      <c r="I723" s="227" t="s">
        <v>1842</v>
      </c>
      <c r="J723" s="218">
        <f>SUM(J677:J722)/2</f>
        <v>18700</v>
      </c>
      <c r="K723" s="218">
        <f>SUM(K679+K687+K695+K702+K709+K715+K721)</f>
        <v>28265</v>
      </c>
      <c r="L723" s="218">
        <f>SUM(L677:L722)/2</f>
        <v>26044</v>
      </c>
      <c r="M723" s="624">
        <f>L723/K723*100</f>
        <v>92.14222536706174</v>
      </c>
    </row>
    <row r="724" spans="1:13" ht="10.5" customHeight="1">
      <c r="A724" s="202"/>
      <c r="B724" s="426"/>
      <c r="C724" s="426"/>
      <c r="D724" s="443"/>
      <c r="E724" s="203"/>
      <c r="F724" s="215"/>
      <c r="G724" s="205"/>
      <c r="H724" s="206"/>
      <c r="I724" s="215"/>
      <c r="J724" s="219"/>
      <c r="K724" s="219"/>
      <c r="L724" s="219"/>
      <c r="M724" s="618"/>
    </row>
    <row r="725" spans="1:13" ht="14.25" customHeight="1">
      <c r="A725" s="202">
        <v>12</v>
      </c>
      <c r="B725" s="426"/>
      <c r="C725" s="426"/>
      <c r="D725" s="443"/>
      <c r="E725" s="203"/>
      <c r="F725" s="235" t="s">
        <v>1879</v>
      </c>
      <c r="G725" s="236"/>
      <c r="H725" s="206"/>
      <c r="I725" s="207"/>
      <c r="J725" s="208"/>
      <c r="K725" s="208"/>
      <c r="L725" s="208"/>
      <c r="M725" s="618"/>
    </row>
    <row r="726" spans="1:13" ht="14.25" customHeight="1">
      <c r="A726" s="202"/>
      <c r="B726" s="426">
        <v>1</v>
      </c>
      <c r="C726" s="426">
        <v>2</v>
      </c>
      <c r="D726" s="443"/>
      <c r="E726" s="203"/>
      <c r="F726" s="235"/>
      <c r="G726" s="409" t="s">
        <v>837</v>
      </c>
      <c r="H726" s="399"/>
      <c r="I726" s="399"/>
      <c r="J726" s="208"/>
      <c r="K726" s="208"/>
      <c r="L726" s="208"/>
      <c r="M726" s="618"/>
    </row>
    <row r="727" spans="1:13" ht="14.25" customHeight="1">
      <c r="A727" s="202"/>
      <c r="B727" s="426"/>
      <c r="C727" s="426"/>
      <c r="D727" s="443">
        <v>1</v>
      </c>
      <c r="E727" s="203"/>
      <c r="F727" s="235"/>
      <c r="G727" s="236"/>
      <c r="H727" s="206" t="s">
        <v>1837</v>
      </c>
      <c r="I727" s="207"/>
      <c r="J727" s="208"/>
      <c r="K727" s="208"/>
      <c r="L727" s="208"/>
      <c r="M727" s="618"/>
    </row>
    <row r="728" spans="1:13" ht="14.25" customHeight="1">
      <c r="A728" s="202"/>
      <c r="B728" s="426"/>
      <c r="C728" s="426"/>
      <c r="D728" s="443"/>
      <c r="E728" s="203">
        <v>3</v>
      </c>
      <c r="F728" s="235"/>
      <c r="G728" s="236"/>
      <c r="H728" s="206"/>
      <c r="I728" s="207" t="s">
        <v>753</v>
      </c>
      <c r="J728" s="220">
        <v>4000</v>
      </c>
      <c r="K728" s="220">
        <v>804</v>
      </c>
      <c r="L728" s="220">
        <v>804</v>
      </c>
      <c r="M728" s="618">
        <f>L728/K728*100</f>
        <v>100</v>
      </c>
    </row>
    <row r="729" spans="1:13" ht="14.25" customHeight="1">
      <c r="A729" s="202"/>
      <c r="B729" s="426"/>
      <c r="C729" s="426"/>
      <c r="D729" s="443"/>
      <c r="E729" s="203">
        <v>5</v>
      </c>
      <c r="F729" s="235"/>
      <c r="G729" s="236"/>
      <c r="H729" s="206"/>
      <c r="I729" s="207" t="s">
        <v>893</v>
      </c>
      <c r="J729" s="208"/>
      <c r="K729" s="220">
        <v>4095</v>
      </c>
      <c r="L729" s="220">
        <v>4067</v>
      </c>
      <c r="M729" s="618">
        <f>L729/K729*100</f>
        <v>99.31623931623932</v>
      </c>
    </row>
    <row r="730" spans="1:13" ht="17.25" customHeight="1">
      <c r="A730" s="202"/>
      <c r="B730" s="426"/>
      <c r="C730" s="426"/>
      <c r="D730" s="443"/>
      <c r="E730" s="203"/>
      <c r="F730" s="400"/>
      <c r="G730" s="401"/>
      <c r="H730" s="402"/>
      <c r="I730" s="401" t="s">
        <v>1853</v>
      </c>
      <c r="J730" s="403">
        <f>SUM(J728:J729)</f>
        <v>4000</v>
      </c>
      <c r="K730" s="403">
        <f>SUM(K728:K729)</f>
        <v>4899</v>
      </c>
      <c r="L730" s="403">
        <f>SUM(L728:L729)</f>
        <v>4871</v>
      </c>
      <c r="M730" s="621">
        <f>L730/K730*100</f>
        <v>99.42845478669116</v>
      </c>
    </row>
    <row r="731" spans="1:13" ht="5.25" customHeight="1">
      <c r="A731" s="202"/>
      <c r="B731" s="426"/>
      <c r="C731" s="426"/>
      <c r="D731" s="443"/>
      <c r="E731" s="203"/>
      <c r="F731" s="215"/>
      <c r="G731" s="205"/>
      <c r="H731" s="206"/>
      <c r="I731" s="205"/>
      <c r="J731" s="213"/>
      <c r="K731" s="213"/>
      <c r="L731" s="213"/>
      <c r="M731" s="618"/>
    </row>
    <row r="732" spans="1:13" ht="14.25" customHeight="1">
      <c r="A732" s="202"/>
      <c r="B732" s="426">
        <v>2</v>
      </c>
      <c r="C732" s="426">
        <v>2</v>
      </c>
      <c r="D732" s="443"/>
      <c r="E732" s="203"/>
      <c r="F732" s="397"/>
      <c r="G732" s="398" t="s">
        <v>839</v>
      </c>
      <c r="H732" s="399"/>
      <c r="I732" s="399"/>
      <c r="J732" s="208"/>
      <c r="K732" s="208"/>
      <c r="L732" s="208"/>
      <c r="M732" s="618"/>
    </row>
    <row r="733" spans="1:13" ht="14.25" customHeight="1">
      <c r="A733" s="202"/>
      <c r="B733" s="426"/>
      <c r="C733" s="426"/>
      <c r="D733" s="443">
        <v>1</v>
      </c>
      <c r="E733" s="203"/>
      <c r="F733" s="204"/>
      <c r="G733" s="205"/>
      <c r="H733" s="206" t="s">
        <v>1837</v>
      </c>
      <c r="I733" s="207"/>
      <c r="J733" s="208"/>
      <c r="K733" s="208"/>
      <c r="L733" s="208"/>
      <c r="M733" s="618"/>
    </row>
    <row r="734" spans="1:13" ht="14.25" customHeight="1">
      <c r="A734" s="202"/>
      <c r="B734" s="426"/>
      <c r="C734" s="426"/>
      <c r="D734" s="443"/>
      <c r="E734" s="203">
        <v>3</v>
      </c>
      <c r="F734" s="204"/>
      <c r="G734" s="205"/>
      <c r="H734" s="206"/>
      <c r="I734" s="207" t="s">
        <v>753</v>
      </c>
      <c r="J734" s="211">
        <v>5000</v>
      </c>
      <c r="K734" s="211">
        <v>5040</v>
      </c>
      <c r="L734" s="211">
        <v>5040</v>
      </c>
      <c r="M734" s="618">
        <f>L734/K734*100</f>
        <v>100</v>
      </c>
    </row>
    <row r="735" spans="1:13" ht="12" customHeight="1">
      <c r="A735" s="202"/>
      <c r="B735" s="426"/>
      <c r="C735" s="426"/>
      <c r="D735" s="443"/>
      <c r="E735" s="203"/>
      <c r="F735" s="204"/>
      <c r="G735" s="205"/>
      <c r="H735" s="206"/>
      <c r="I735" s="207"/>
      <c r="J735" s="208"/>
      <c r="K735" s="208"/>
      <c r="L735" s="208"/>
      <c r="M735" s="618"/>
    </row>
    <row r="736" spans="1:13" ht="14.25" customHeight="1">
      <c r="A736" s="202"/>
      <c r="B736" s="426"/>
      <c r="C736" s="426"/>
      <c r="D736" s="443"/>
      <c r="E736" s="203"/>
      <c r="F736" s="400"/>
      <c r="G736" s="401"/>
      <c r="H736" s="402"/>
      <c r="I736" s="401" t="s">
        <v>1853</v>
      </c>
      <c r="J736" s="403">
        <f>SUM(J731:J735)</f>
        <v>5000</v>
      </c>
      <c r="K736" s="403">
        <f>SUM(K731:K735)</f>
        <v>5040</v>
      </c>
      <c r="L736" s="403">
        <f>SUM(L731:L735)</f>
        <v>5040</v>
      </c>
      <c r="M736" s="621">
        <f>L736/K736*100</f>
        <v>100</v>
      </c>
    </row>
    <row r="737" spans="1:13" ht="6" customHeight="1">
      <c r="A737" s="202"/>
      <c r="B737" s="426"/>
      <c r="C737" s="426"/>
      <c r="D737" s="443"/>
      <c r="E737" s="203"/>
      <c r="F737" s="235"/>
      <c r="G737" s="236"/>
      <c r="H737" s="206"/>
      <c r="I737" s="207"/>
      <c r="J737" s="208"/>
      <c r="K737" s="208"/>
      <c r="L737" s="208"/>
      <c r="M737" s="618"/>
    </row>
    <row r="738" spans="1:13" ht="15" customHeight="1">
      <c r="A738" s="202"/>
      <c r="B738" s="426">
        <v>3</v>
      </c>
      <c r="C738" s="426">
        <v>2</v>
      </c>
      <c r="D738" s="443"/>
      <c r="E738" s="203"/>
      <c r="F738" s="397"/>
      <c r="G738" s="398" t="s">
        <v>838</v>
      </c>
      <c r="H738" s="399"/>
      <c r="I738" s="399"/>
      <c r="J738" s="208"/>
      <c r="K738" s="208"/>
      <c r="L738" s="208"/>
      <c r="M738" s="618"/>
    </row>
    <row r="739" spans="1:13" ht="15" customHeight="1">
      <c r="A739" s="202"/>
      <c r="B739" s="426"/>
      <c r="C739" s="426"/>
      <c r="D739" s="443">
        <v>1</v>
      </c>
      <c r="E739" s="203"/>
      <c r="F739" s="204"/>
      <c r="G739" s="205"/>
      <c r="H739" s="206" t="s">
        <v>1837</v>
      </c>
      <c r="I739" s="207"/>
      <c r="J739" s="208"/>
      <c r="K739" s="208"/>
      <c r="L739" s="208"/>
      <c r="M739" s="618"/>
    </row>
    <row r="740" spans="1:13" ht="15" customHeight="1">
      <c r="A740" s="202"/>
      <c r="B740" s="426"/>
      <c r="C740" s="426"/>
      <c r="D740" s="443"/>
      <c r="E740" s="203">
        <v>3</v>
      </c>
      <c r="F740" s="204"/>
      <c r="G740" s="205"/>
      <c r="H740" s="206"/>
      <c r="I740" s="207" t="s">
        <v>753</v>
      </c>
      <c r="J740" s="211">
        <v>18500</v>
      </c>
      <c r="K740" s="211">
        <v>18545</v>
      </c>
      <c r="L740" s="211">
        <v>18545</v>
      </c>
      <c r="M740" s="618">
        <f>L740/K740*100</f>
        <v>100</v>
      </c>
    </row>
    <row r="741" spans="1:13" ht="9.75" customHeight="1">
      <c r="A741" s="202"/>
      <c r="B741" s="426"/>
      <c r="C741" s="426"/>
      <c r="D741" s="443"/>
      <c r="E741" s="203"/>
      <c r="F741" s="204"/>
      <c r="G741" s="205"/>
      <c r="H741" s="206"/>
      <c r="I741" s="207"/>
      <c r="J741" s="208"/>
      <c r="K741" s="208"/>
      <c r="L741" s="208"/>
      <c r="M741" s="618"/>
    </row>
    <row r="742" spans="1:13" ht="15" customHeight="1">
      <c r="A742" s="202"/>
      <c r="B742" s="426"/>
      <c r="C742" s="426"/>
      <c r="D742" s="443"/>
      <c r="E742" s="203"/>
      <c r="F742" s="400"/>
      <c r="G742" s="401"/>
      <c r="H742" s="402"/>
      <c r="I742" s="401" t="s">
        <v>1853</v>
      </c>
      <c r="J742" s="403">
        <f>SUM(J737:J741)</f>
        <v>18500</v>
      </c>
      <c r="K742" s="403">
        <f>SUM(K737:K741)</f>
        <v>18545</v>
      </c>
      <c r="L742" s="403">
        <f>SUM(L737:L741)</f>
        <v>18545</v>
      </c>
      <c r="M742" s="621">
        <f>L742/K742*100</f>
        <v>100</v>
      </c>
    </row>
    <row r="743" spans="1:13" ht="9.75" customHeight="1">
      <c r="A743" s="202"/>
      <c r="B743" s="426"/>
      <c r="C743" s="426"/>
      <c r="D743" s="443"/>
      <c r="E743" s="203"/>
      <c r="F743" s="204"/>
      <c r="G743" s="205"/>
      <c r="H743" s="206"/>
      <c r="I743" s="205"/>
      <c r="J743" s="213"/>
      <c r="K743" s="213"/>
      <c r="L743" s="213"/>
      <c r="M743" s="618"/>
    </row>
    <row r="744" spans="1:13" ht="15.75" customHeight="1">
      <c r="A744" s="202"/>
      <c r="B744" s="426">
        <v>4</v>
      </c>
      <c r="C744" s="426">
        <v>2</v>
      </c>
      <c r="D744" s="443"/>
      <c r="E744" s="203"/>
      <c r="F744" s="397"/>
      <c r="G744" s="398" t="s">
        <v>1754</v>
      </c>
      <c r="H744" s="399"/>
      <c r="I744" s="399"/>
      <c r="J744" s="208"/>
      <c r="K744" s="208"/>
      <c r="L744" s="208"/>
      <c r="M744" s="618"/>
    </row>
    <row r="745" spans="1:13" ht="15" customHeight="1">
      <c r="A745" s="202"/>
      <c r="B745" s="426"/>
      <c r="C745" s="426"/>
      <c r="D745" s="443">
        <v>1</v>
      </c>
      <c r="E745" s="203"/>
      <c r="F745" s="204"/>
      <c r="G745" s="205"/>
      <c r="H745" s="206" t="s">
        <v>1837</v>
      </c>
      <c r="I745" s="207"/>
      <c r="J745" s="208"/>
      <c r="K745" s="208"/>
      <c r="L745" s="208"/>
      <c r="M745" s="618"/>
    </row>
    <row r="746" spans="1:13" ht="15" customHeight="1">
      <c r="A746" s="202"/>
      <c r="B746" s="426"/>
      <c r="C746" s="426"/>
      <c r="D746" s="443"/>
      <c r="E746" s="203">
        <v>3</v>
      </c>
      <c r="F746" s="204"/>
      <c r="G746" s="205"/>
      <c r="H746" s="206"/>
      <c r="I746" s="207" t="s">
        <v>753</v>
      </c>
      <c r="J746" s="211">
        <v>5000</v>
      </c>
      <c r="K746" s="211">
        <v>1010</v>
      </c>
      <c r="L746" s="211">
        <v>1010</v>
      </c>
      <c r="M746" s="618">
        <f>L746/K746*100</f>
        <v>100</v>
      </c>
    </row>
    <row r="747" spans="1:13" ht="15.75" customHeight="1">
      <c r="A747" s="202"/>
      <c r="B747" s="426"/>
      <c r="C747" s="426"/>
      <c r="D747" s="443"/>
      <c r="E747" s="203">
        <v>5</v>
      </c>
      <c r="F747" s="204"/>
      <c r="G747" s="205"/>
      <c r="H747" s="206"/>
      <c r="I747" s="207" t="s">
        <v>893</v>
      </c>
      <c r="J747" s="208"/>
      <c r="K747" s="211">
        <v>4580</v>
      </c>
      <c r="L747" s="211">
        <v>3300</v>
      </c>
      <c r="M747" s="618">
        <f>L747/K747*100</f>
        <v>72.0524017467249</v>
      </c>
    </row>
    <row r="748" spans="1:13" ht="15" customHeight="1">
      <c r="A748" s="202"/>
      <c r="B748" s="426"/>
      <c r="C748" s="426"/>
      <c r="D748" s="443"/>
      <c r="E748" s="203"/>
      <c r="F748" s="400"/>
      <c r="G748" s="401"/>
      <c r="H748" s="402"/>
      <c r="I748" s="401" t="s">
        <v>1853</v>
      </c>
      <c r="J748" s="403">
        <f>SUM(J743:J747)</f>
        <v>5000</v>
      </c>
      <c r="K748" s="403">
        <f>SUM(K743:K747)</f>
        <v>5590</v>
      </c>
      <c r="L748" s="403">
        <f>SUM(L743:L747)</f>
        <v>4310</v>
      </c>
      <c r="M748" s="621">
        <f>L748/K748*100</f>
        <v>77.10196779964222</v>
      </c>
    </row>
    <row r="749" spans="1:13" ht="8.25" customHeight="1">
      <c r="A749" s="202"/>
      <c r="B749" s="426"/>
      <c r="C749" s="426"/>
      <c r="D749" s="443"/>
      <c r="E749" s="203"/>
      <c r="F749" s="204"/>
      <c r="G749" s="205"/>
      <c r="H749" s="206"/>
      <c r="I749" s="205"/>
      <c r="J749" s="213"/>
      <c r="K749" s="213"/>
      <c r="L749" s="213"/>
      <c r="M749" s="618"/>
    </row>
    <row r="750" spans="1:13" ht="15" customHeight="1">
      <c r="A750" s="202"/>
      <c r="B750" s="426">
        <v>5</v>
      </c>
      <c r="C750" s="426">
        <v>2</v>
      </c>
      <c r="D750" s="443"/>
      <c r="E750" s="203"/>
      <c r="F750" s="397"/>
      <c r="G750" s="398" t="s">
        <v>840</v>
      </c>
      <c r="H750" s="399"/>
      <c r="I750" s="399"/>
      <c r="J750" s="208"/>
      <c r="K750" s="208"/>
      <c r="L750" s="208"/>
      <c r="M750" s="618"/>
    </row>
    <row r="751" spans="1:13" ht="15" customHeight="1">
      <c r="A751" s="202"/>
      <c r="B751" s="426"/>
      <c r="C751" s="426"/>
      <c r="D751" s="443">
        <v>1</v>
      </c>
      <c r="E751" s="203"/>
      <c r="F751" s="204"/>
      <c r="G751" s="205"/>
      <c r="H751" s="206" t="s">
        <v>1837</v>
      </c>
      <c r="I751" s="207"/>
      <c r="J751" s="208"/>
      <c r="K751" s="208"/>
      <c r="L751" s="208"/>
      <c r="M751" s="618"/>
    </row>
    <row r="752" spans="1:13" ht="15" customHeight="1">
      <c r="A752" s="202"/>
      <c r="B752" s="426"/>
      <c r="C752" s="426"/>
      <c r="D752" s="443"/>
      <c r="E752" s="203">
        <v>3</v>
      </c>
      <c r="F752" s="204"/>
      <c r="G752" s="205"/>
      <c r="H752" s="206"/>
      <c r="I752" s="207" t="s">
        <v>753</v>
      </c>
      <c r="J752" s="211">
        <v>6287</v>
      </c>
      <c r="K752" s="211">
        <v>5687</v>
      </c>
      <c r="L752" s="211">
        <v>5457</v>
      </c>
      <c r="M752" s="618">
        <f>L752/K752*100</f>
        <v>95.9556884121681</v>
      </c>
    </row>
    <row r="753" spans="1:13" ht="18" customHeight="1">
      <c r="A753" s="202"/>
      <c r="B753" s="426"/>
      <c r="C753" s="426"/>
      <c r="D753" s="443"/>
      <c r="E753" s="203">
        <v>5</v>
      </c>
      <c r="F753" s="204"/>
      <c r="G753" s="205"/>
      <c r="H753" s="206"/>
      <c r="I753" s="207" t="s">
        <v>893</v>
      </c>
      <c r="J753" s="208"/>
      <c r="K753" s="211">
        <v>3600</v>
      </c>
      <c r="L753" s="211">
        <v>3200</v>
      </c>
      <c r="M753" s="618">
        <f>L753/K753*100</f>
        <v>88.88888888888889</v>
      </c>
    </row>
    <row r="754" spans="1:13" ht="15" customHeight="1">
      <c r="A754" s="202"/>
      <c r="B754" s="426"/>
      <c r="C754" s="426"/>
      <c r="D754" s="443"/>
      <c r="E754" s="203"/>
      <c r="F754" s="221"/>
      <c r="G754" s="401"/>
      <c r="H754" s="402"/>
      <c r="I754" s="401" t="s">
        <v>1853</v>
      </c>
      <c r="J754" s="403">
        <f>SUM(J749:J753)</f>
        <v>6287</v>
      </c>
      <c r="K754" s="403">
        <f>SUM(K749:K753)</f>
        <v>9287</v>
      </c>
      <c r="L754" s="403">
        <f>SUM(L749:L753)</f>
        <v>8657</v>
      </c>
      <c r="M754" s="621">
        <f>L754/K754*100</f>
        <v>93.21632389361473</v>
      </c>
    </row>
    <row r="755" spans="1:13" ht="14.25" customHeight="1">
      <c r="A755" s="202"/>
      <c r="B755" s="426"/>
      <c r="C755" s="426"/>
      <c r="D755" s="443"/>
      <c r="E755" s="203"/>
      <c r="F755" s="215"/>
      <c r="G755" s="205"/>
      <c r="H755" s="206"/>
      <c r="I755" s="205"/>
      <c r="J755" s="213"/>
      <c r="K755" s="213"/>
      <c r="L755" s="213"/>
      <c r="M755" s="618"/>
    </row>
    <row r="756" spans="1:13" ht="16.5" customHeight="1">
      <c r="A756" s="202"/>
      <c r="B756" s="426"/>
      <c r="C756" s="426"/>
      <c r="D756" s="443"/>
      <c r="E756" s="203"/>
      <c r="F756" s="227"/>
      <c r="G756" s="225"/>
      <c r="H756" s="226"/>
      <c r="I756" s="227" t="s">
        <v>1842</v>
      </c>
      <c r="J756" s="218">
        <f>SUM(J726:J755)/2</f>
        <v>38787</v>
      </c>
      <c r="K756" s="218">
        <f>SUM(K726:K755)/2</f>
        <v>43361</v>
      </c>
      <c r="L756" s="218">
        <f>SUM(L726:L755)/2</f>
        <v>41423</v>
      </c>
      <c r="M756" s="624">
        <f>L756/K756*100</f>
        <v>95.53054588224441</v>
      </c>
    </row>
    <row r="757" spans="1:13" ht="12.75" customHeight="1">
      <c r="A757" s="202"/>
      <c r="B757" s="426"/>
      <c r="C757" s="426"/>
      <c r="D757" s="443"/>
      <c r="E757" s="203"/>
      <c r="F757" s="215"/>
      <c r="G757" s="205"/>
      <c r="H757" s="206"/>
      <c r="I757" s="215"/>
      <c r="J757" s="219"/>
      <c r="K757" s="219"/>
      <c r="L757" s="219"/>
      <c r="M757" s="618"/>
    </row>
    <row r="758" spans="1:13" ht="15" customHeight="1">
      <c r="A758" s="232">
        <v>13</v>
      </c>
      <c r="B758" s="428"/>
      <c r="C758" s="428"/>
      <c r="D758" s="445"/>
      <c r="E758" s="233"/>
      <c r="F758" s="235" t="s">
        <v>1887</v>
      </c>
      <c r="G758" s="236"/>
      <c r="H758" s="238"/>
      <c r="I758" s="207"/>
      <c r="J758" s="208"/>
      <c r="K758" s="208"/>
      <c r="L758" s="208"/>
      <c r="M758" s="618"/>
    </row>
    <row r="759" spans="1:13" ht="15" customHeight="1">
      <c r="A759" s="202"/>
      <c r="B759" s="426">
        <v>1</v>
      </c>
      <c r="C759" s="426">
        <v>2</v>
      </c>
      <c r="D759" s="443"/>
      <c r="E759" s="203"/>
      <c r="F759" s="397"/>
      <c r="G759" s="398" t="s">
        <v>1888</v>
      </c>
      <c r="H759" s="399"/>
      <c r="I759" s="399"/>
      <c r="J759" s="208"/>
      <c r="K759" s="208"/>
      <c r="L759" s="208"/>
      <c r="M759" s="618"/>
    </row>
    <row r="760" spans="1:13" ht="15" customHeight="1">
      <c r="A760" s="202"/>
      <c r="B760" s="426"/>
      <c r="C760" s="426"/>
      <c r="D760" s="443">
        <v>1</v>
      </c>
      <c r="E760" s="203"/>
      <c r="F760" s="204"/>
      <c r="G760" s="205"/>
      <c r="H760" s="206" t="s">
        <v>1837</v>
      </c>
      <c r="I760" s="207"/>
      <c r="J760" s="208"/>
      <c r="K760" s="208"/>
      <c r="L760" s="208"/>
      <c r="M760" s="618"/>
    </row>
    <row r="761" spans="1:13" ht="15" customHeight="1">
      <c r="A761" s="202"/>
      <c r="B761" s="426"/>
      <c r="C761" s="426"/>
      <c r="D761" s="443"/>
      <c r="E761" s="203">
        <v>1</v>
      </c>
      <c r="F761" s="204"/>
      <c r="G761" s="205"/>
      <c r="H761" s="206"/>
      <c r="I761" s="207" t="s">
        <v>752</v>
      </c>
      <c r="J761" s="211">
        <v>100</v>
      </c>
      <c r="K761" s="211">
        <v>100</v>
      </c>
      <c r="L761" s="211">
        <v>100</v>
      </c>
      <c r="M761" s="618">
        <f>L761/K761*100</f>
        <v>100</v>
      </c>
    </row>
    <row r="762" spans="1:13" ht="15" customHeight="1">
      <c r="A762" s="202"/>
      <c r="B762" s="426"/>
      <c r="C762" s="426"/>
      <c r="D762" s="443"/>
      <c r="E762" s="203">
        <v>2</v>
      </c>
      <c r="F762" s="204"/>
      <c r="G762" s="205"/>
      <c r="H762" s="206"/>
      <c r="I762" s="207" t="s">
        <v>1838</v>
      </c>
      <c r="J762" s="211">
        <v>11</v>
      </c>
      <c r="K762" s="211">
        <v>11</v>
      </c>
      <c r="L762" s="211">
        <v>11</v>
      </c>
      <c r="M762" s="618">
        <f>L762/K762*100</f>
        <v>100</v>
      </c>
    </row>
    <row r="763" spans="1:13" ht="17.25" customHeight="1">
      <c r="A763" s="202"/>
      <c r="B763" s="426"/>
      <c r="C763" s="426"/>
      <c r="D763" s="443"/>
      <c r="E763" s="203"/>
      <c r="F763" s="204"/>
      <c r="G763" s="205"/>
      <c r="H763" s="206"/>
      <c r="I763" s="207"/>
      <c r="J763" s="208"/>
      <c r="K763" s="208"/>
      <c r="L763" s="208"/>
      <c r="M763" s="618"/>
    </row>
    <row r="764" spans="1:13" ht="17.25" customHeight="1">
      <c r="A764" s="202"/>
      <c r="B764" s="426"/>
      <c r="C764" s="426"/>
      <c r="D764" s="443"/>
      <c r="E764" s="203"/>
      <c r="F764" s="400"/>
      <c r="G764" s="401"/>
      <c r="H764" s="402"/>
      <c r="I764" s="401" t="s">
        <v>1853</v>
      </c>
      <c r="J764" s="403">
        <f>SUM(J761:J763)</f>
        <v>111</v>
      </c>
      <c r="K764" s="403">
        <f>SUM(K761:K763)</f>
        <v>111</v>
      </c>
      <c r="L764" s="403">
        <f>SUM(L761:L763)</f>
        <v>111</v>
      </c>
      <c r="M764" s="621">
        <f>L764/K764*100</f>
        <v>100</v>
      </c>
    </row>
    <row r="765" spans="1:13" ht="15" customHeight="1">
      <c r="A765" s="202"/>
      <c r="B765" s="426"/>
      <c r="C765" s="426"/>
      <c r="D765" s="443"/>
      <c r="E765" s="203"/>
      <c r="F765" s="204"/>
      <c r="G765" s="205"/>
      <c r="H765" s="206"/>
      <c r="I765" s="205"/>
      <c r="J765" s="213"/>
      <c r="K765" s="213"/>
      <c r="L765" s="213"/>
      <c r="M765" s="618"/>
    </row>
    <row r="766" spans="1:13" ht="15" customHeight="1">
      <c r="A766" s="202"/>
      <c r="B766" s="426">
        <v>2</v>
      </c>
      <c r="C766" s="426">
        <v>2</v>
      </c>
      <c r="D766" s="443"/>
      <c r="E766" s="203"/>
      <c r="F766" s="397"/>
      <c r="G766" s="398" t="s">
        <v>1889</v>
      </c>
      <c r="H766" s="399"/>
      <c r="I766" s="207"/>
      <c r="J766" s="208"/>
      <c r="K766" s="208"/>
      <c r="L766" s="208"/>
      <c r="M766" s="618"/>
    </row>
    <row r="767" spans="1:13" ht="15" customHeight="1">
      <c r="A767" s="202"/>
      <c r="B767" s="426"/>
      <c r="C767" s="426"/>
      <c r="D767" s="443">
        <v>1</v>
      </c>
      <c r="E767" s="203"/>
      <c r="F767" s="204"/>
      <c r="G767" s="205"/>
      <c r="H767" s="206" t="s">
        <v>1837</v>
      </c>
      <c r="I767" s="207"/>
      <c r="J767" s="208"/>
      <c r="K767" s="208"/>
      <c r="L767" s="208"/>
      <c r="M767" s="618"/>
    </row>
    <row r="768" spans="1:13" ht="15" customHeight="1">
      <c r="A768" s="202"/>
      <c r="B768" s="426"/>
      <c r="C768" s="426"/>
      <c r="D768" s="443"/>
      <c r="E768" s="203">
        <v>1</v>
      </c>
      <c r="F768" s="204"/>
      <c r="G768" s="205"/>
      <c r="H768" s="206"/>
      <c r="I768" s="207" t="s">
        <v>752</v>
      </c>
      <c r="J768" s="211">
        <v>220</v>
      </c>
      <c r="K768" s="211">
        <v>167</v>
      </c>
      <c r="L768" s="211">
        <v>165</v>
      </c>
      <c r="M768" s="618">
        <f>L768/K768*100</f>
        <v>98.80239520958084</v>
      </c>
    </row>
    <row r="769" spans="1:13" ht="15" customHeight="1">
      <c r="A769" s="202"/>
      <c r="B769" s="426"/>
      <c r="C769" s="426"/>
      <c r="D769" s="443"/>
      <c r="E769" s="203">
        <v>2</v>
      </c>
      <c r="F769" s="204"/>
      <c r="G769" s="205"/>
      <c r="H769" s="206"/>
      <c r="I769" s="207" t="s">
        <v>1838</v>
      </c>
      <c r="J769" s="211">
        <v>24</v>
      </c>
      <c r="K769" s="211">
        <v>24</v>
      </c>
      <c r="L769" s="211">
        <v>18</v>
      </c>
      <c r="M769" s="618">
        <f>L769/K769*100</f>
        <v>75</v>
      </c>
    </row>
    <row r="770" spans="1:13" ht="8.25" customHeight="1">
      <c r="A770" s="202"/>
      <c r="B770" s="426"/>
      <c r="C770" s="426"/>
      <c r="D770" s="443"/>
      <c r="E770" s="203"/>
      <c r="F770" s="204"/>
      <c r="G770" s="205"/>
      <c r="H770" s="206"/>
      <c r="I770" s="207"/>
      <c r="J770" s="208"/>
      <c r="K770" s="208"/>
      <c r="L770" s="208"/>
      <c r="M770" s="618"/>
    </row>
    <row r="771" spans="1:13" ht="18" customHeight="1">
      <c r="A771" s="202"/>
      <c r="B771" s="426"/>
      <c r="C771" s="426"/>
      <c r="D771" s="443"/>
      <c r="E771" s="203"/>
      <c r="F771" s="400"/>
      <c r="G771" s="401"/>
      <c r="H771" s="402"/>
      <c r="I771" s="401" t="s">
        <v>1853</v>
      </c>
      <c r="J771" s="403">
        <f>SUM(J765:J770)</f>
        <v>244</v>
      </c>
      <c r="K771" s="403">
        <f>SUM(K765:K770)</f>
        <v>191</v>
      </c>
      <c r="L771" s="403">
        <f>SUM(L765:L770)</f>
        <v>183</v>
      </c>
      <c r="M771" s="621">
        <f>L771/K771*100</f>
        <v>95.81151832460732</v>
      </c>
    </row>
    <row r="772" spans="1:13" ht="12.75" customHeight="1">
      <c r="A772" s="202"/>
      <c r="B772" s="426"/>
      <c r="C772" s="426"/>
      <c r="D772" s="443"/>
      <c r="E772" s="203"/>
      <c r="F772" s="204"/>
      <c r="G772" s="205"/>
      <c r="H772" s="206"/>
      <c r="I772" s="205"/>
      <c r="J772" s="213"/>
      <c r="K772" s="213"/>
      <c r="L772" s="213"/>
      <c r="M772" s="618"/>
    </row>
    <row r="773" spans="1:13" ht="15" customHeight="1">
      <c r="A773" s="202"/>
      <c r="B773" s="426">
        <v>3</v>
      </c>
      <c r="C773" s="426">
        <v>2</v>
      </c>
      <c r="D773" s="443"/>
      <c r="E773" s="203"/>
      <c r="F773" s="397"/>
      <c r="G773" s="398" t="s">
        <v>1890</v>
      </c>
      <c r="H773" s="399"/>
      <c r="I773" s="399"/>
      <c r="J773" s="208"/>
      <c r="K773" s="208"/>
      <c r="L773" s="208"/>
      <c r="M773" s="618"/>
    </row>
    <row r="774" spans="1:13" ht="15" customHeight="1">
      <c r="A774" s="202"/>
      <c r="B774" s="426"/>
      <c r="C774" s="426"/>
      <c r="D774" s="443">
        <v>1</v>
      </c>
      <c r="E774" s="203"/>
      <c r="F774" s="204"/>
      <c r="G774" s="205"/>
      <c r="H774" s="206" t="s">
        <v>1837</v>
      </c>
      <c r="I774" s="207"/>
      <c r="J774" s="208"/>
      <c r="K774" s="208"/>
      <c r="L774" s="208"/>
      <c r="M774" s="618"/>
    </row>
    <row r="775" spans="1:13" ht="15" customHeight="1">
      <c r="A775" s="202"/>
      <c r="B775" s="426"/>
      <c r="C775" s="426"/>
      <c r="D775" s="443"/>
      <c r="E775" s="203">
        <v>1</v>
      </c>
      <c r="F775" s="204"/>
      <c r="G775" s="205"/>
      <c r="H775" s="206"/>
      <c r="I775" s="207" t="s">
        <v>752</v>
      </c>
      <c r="J775" s="211">
        <v>174</v>
      </c>
      <c r="K775" s="211">
        <v>265</v>
      </c>
      <c r="L775" s="211">
        <v>91</v>
      </c>
      <c r="M775" s="618">
        <f>L775/K775*100</f>
        <v>34.33962264150943</v>
      </c>
    </row>
    <row r="776" spans="1:13" ht="15" customHeight="1">
      <c r="A776" s="202"/>
      <c r="B776" s="426"/>
      <c r="C776" s="426"/>
      <c r="D776" s="443"/>
      <c r="E776" s="203">
        <v>2</v>
      </c>
      <c r="F776" s="204"/>
      <c r="G776" s="205"/>
      <c r="H776" s="206"/>
      <c r="I776" s="207" t="s">
        <v>1838</v>
      </c>
      <c r="J776" s="211">
        <v>56</v>
      </c>
      <c r="K776" s="211">
        <v>66</v>
      </c>
      <c r="L776" s="211">
        <v>10</v>
      </c>
      <c r="M776" s="618">
        <f>L776/K776*100</f>
        <v>15.151515151515152</v>
      </c>
    </row>
    <row r="777" spans="1:13" ht="15" customHeight="1">
      <c r="A777" s="202"/>
      <c r="B777" s="426"/>
      <c r="C777" s="426"/>
      <c r="D777" s="443"/>
      <c r="E777" s="203">
        <v>3</v>
      </c>
      <c r="F777" s="204"/>
      <c r="G777" s="205"/>
      <c r="H777" s="206"/>
      <c r="I777" s="207" t="s">
        <v>961</v>
      </c>
      <c r="J777" s="211"/>
      <c r="K777" s="211">
        <v>215</v>
      </c>
      <c r="L777" s="211">
        <v>214</v>
      </c>
      <c r="M777" s="618">
        <f>L777/K777*100</f>
        <v>99.53488372093024</v>
      </c>
    </row>
    <row r="778" spans="1:13" ht="15" customHeight="1">
      <c r="A778" s="202"/>
      <c r="B778" s="426"/>
      <c r="C778" s="426"/>
      <c r="D778" s="443"/>
      <c r="E778" s="203">
        <v>5</v>
      </c>
      <c r="F778" s="204"/>
      <c r="G778" s="205"/>
      <c r="H778" s="206"/>
      <c r="I778" s="207" t="s">
        <v>893</v>
      </c>
      <c r="J778" s="211">
        <v>150</v>
      </c>
      <c r="K778" s="211"/>
      <c r="L778" s="211"/>
      <c r="M778" s="618"/>
    </row>
    <row r="779" spans="1:13" ht="3.75" customHeight="1">
      <c r="A779" s="202"/>
      <c r="B779" s="426"/>
      <c r="C779" s="426"/>
      <c r="D779" s="443"/>
      <c r="E779" s="203"/>
      <c r="F779" s="397"/>
      <c r="G779" s="406"/>
      <c r="H779" s="399"/>
      <c r="I779" s="399"/>
      <c r="J779" s="405"/>
      <c r="K779" s="405"/>
      <c r="L779" s="405"/>
      <c r="M779" s="618"/>
    </row>
    <row r="780" spans="1:13" ht="15" customHeight="1">
      <c r="A780" s="202"/>
      <c r="B780" s="426"/>
      <c r="C780" s="426"/>
      <c r="D780" s="443"/>
      <c r="E780" s="203"/>
      <c r="F780" s="400"/>
      <c r="G780" s="401"/>
      <c r="H780" s="402"/>
      <c r="I780" s="401" t="s">
        <v>1853</v>
      </c>
      <c r="J780" s="403">
        <f>SUM(J772:J779)</f>
        <v>380</v>
      </c>
      <c r="K780" s="403">
        <f>SUM(K772:K779)</f>
        <v>546</v>
      </c>
      <c r="L780" s="403">
        <f>SUM(L772:L779)</f>
        <v>315</v>
      </c>
      <c r="M780" s="621">
        <f>L780/K780*100</f>
        <v>57.692307692307686</v>
      </c>
    </row>
    <row r="781" spans="1:13" ht="11.25" customHeight="1">
      <c r="A781" s="202"/>
      <c r="B781" s="426"/>
      <c r="C781" s="426"/>
      <c r="D781" s="443"/>
      <c r="E781" s="203"/>
      <c r="F781" s="204"/>
      <c r="G781" s="205"/>
      <c r="H781" s="206"/>
      <c r="I781" s="205"/>
      <c r="J781" s="213"/>
      <c r="K781" s="213"/>
      <c r="L781" s="213"/>
      <c r="M781" s="618"/>
    </row>
    <row r="782" spans="1:13" ht="15" customHeight="1">
      <c r="A782" s="202"/>
      <c r="B782" s="426">
        <v>4</v>
      </c>
      <c r="C782" s="426">
        <v>2</v>
      </c>
      <c r="D782" s="443"/>
      <c r="E782" s="203"/>
      <c r="F782" s="397"/>
      <c r="G782" s="398" t="s">
        <v>2018</v>
      </c>
      <c r="H782" s="399"/>
      <c r="I782" s="399"/>
      <c r="J782" s="208"/>
      <c r="K782" s="208"/>
      <c r="L782" s="208"/>
      <c r="M782" s="618"/>
    </row>
    <row r="783" spans="1:13" ht="15" customHeight="1">
      <c r="A783" s="202"/>
      <c r="B783" s="426"/>
      <c r="C783" s="426"/>
      <c r="D783" s="443">
        <v>1</v>
      </c>
      <c r="E783" s="203"/>
      <c r="F783" s="204"/>
      <c r="G783" s="205"/>
      <c r="H783" s="206" t="s">
        <v>1837</v>
      </c>
      <c r="I783" s="207"/>
      <c r="J783" s="208"/>
      <c r="K783" s="208"/>
      <c r="L783" s="208"/>
      <c r="M783" s="618"/>
    </row>
    <row r="784" spans="1:13" ht="15" customHeight="1">
      <c r="A784" s="202"/>
      <c r="B784" s="426"/>
      <c r="C784" s="426"/>
      <c r="D784" s="443"/>
      <c r="E784" s="203">
        <v>1</v>
      </c>
      <c r="F784" s="204"/>
      <c r="G784" s="205"/>
      <c r="H784" s="206"/>
      <c r="I784" s="207" t="s">
        <v>752</v>
      </c>
      <c r="J784" s="220">
        <v>30</v>
      </c>
      <c r="K784" s="220">
        <v>421</v>
      </c>
      <c r="L784" s="220">
        <v>35</v>
      </c>
      <c r="M784" s="618">
        <f>L784/K784*100</f>
        <v>8.31353919239905</v>
      </c>
    </row>
    <row r="785" spans="1:13" ht="15" customHeight="1">
      <c r="A785" s="202"/>
      <c r="B785" s="426"/>
      <c r="C785" s="426"/>
      <c r="D785" s="443"/>
      <c r="E785" s="203">
        <v>2</v>
      </c>
      <c r="F785" s="204"/>
      <c r="G785" s="205"/>
      <c r="H785" s="206"/>
      <c r="I785" s="207" t="s">
        <v>1838</v>
      </c>
      <c r="J785" s="220">
        <v>9</v>
      </c>
      <c r="K785" s="220">
        <v>133</v>
      </c>
      <c r="L785" s="220">
        <v>9</v>
      </c>
      <c r="M785" s="618">
        <f>L785/K785*100</f>
        <v>6.7669172932330826</v>
      </c>
    </row>
    <row r="786" spans="1:13" ht="15" customHeight="1">
      <c r="A786" s="202"/>
      <c r="B786" s="426"/>
      <c r="C786" s="426"/>
      <c r="D786" s="443"/>
      <c r="E786" s="203">
        <v>3</v>
      </c>
      <c r="F786" s="204"/>
      <c r="G786" s="205"/>
      <c r="H786" s="206"/>
      <c r="I786" s="207" t="s">
        <v>753</v>
      </c>
      <c r="J786" s="211">
        <v>6518</v>
      </c>
      <c r="K786" s="211">
        <v>7653</v>
      </c>
      <c r="L786" s="211">
        <v>7653</v>
      </c>
      <c r="M786" s="618">
        <f>L786/K786*100</f>
        <v>100</v>
      </c>
    </row>
    <row r="787" spans="1:13" ht="12" customHeight="1">
      <c r="A787" s="202"/>
      <c r="B787" s="426"/>
      <c r="C787" s="426"/>
      <c r="D787" s="443"/>
      <c r="E787" s="203">
        <v>5</v>
      </c>
      <c r="F787" s="204"/>
      <c r="G787" s="205"/>
      <c r="H787" s="206"/>
      <c r="I787" s="207" t="s">
        <v>893</v>
      </c>
      <c r="J787" s="211"/>
      <c r="K787" s="211">
        <v>1970</v>
      </c>
      <c r="L787" s="211">
        <v>1970</v>
      </c>
      <c r="M787" s="618">
        <f>L787/K787*100</f>
        <v>100</v>
      </c>
    </row>
    <row r="788" spans="1:13" ht="14.25" customHeight="1">
      <c r="A788" s="202"/>
      <c r="B788" s="426"/>
      <c r="C788" s="426"/>
      <c r="D788" s="443"/>
      <c r="E788" s="203"/>
      <c r="F788" s="204"/>
      <c r="G788" s="205"/>
      <c r="H788" s="206"/>
      <c r="I788" s="207"/>
      <c r="J788" s="208"/>
      <c r="K788" s="208"/>
      <c r="L788" s="208"/>
      <c r="M788" s="618"/>
    </row>
    <row r="789" spans="1:13" ht="18.75" customHeight="1">
      <c r="A789" s="202"/>
      <c r="B789" s="426"/>
      <c r="C789" s="426"/>
      <c r="D789" s="443"/>
      <c r="E789" s="203"/>
      <c r="F789" s="400"/>
      <c r="G789" s="401"/>
      <c r="H789" s="402"/>
      <c r="I789" s="401" t="s">
        <v>1853</v>
      </c>
      <c r="J789" s="403">
        <f>SUM(J781:J788)</f>
        <v>6557</v>
      </c>
      <c r="K789" s="403">
        <f>SUM(K781:K788)</f>
        <v>10177</v>
      </c>
      <c r="L789" s="403">
        <f>SUM(L781:L788)</f>
        <v>9667</v>
      </c>
      <c r="M789" s="621">
        <f>L789/K789*100</f>
        <v>94.98870000982608</v>
      </c>
    </row>
    <row r="790" spans="1:13" ht="7.5" customHeight="1">
      <c r="A790" s="202"/>
      <c r="B790" s="426"/>
      <c r="C790" s="426"/>
      <c r="D790" s="443"/>
      <c r="E790" s="203"/>
      <c r="F790" s="204"/>
      <c r="G790" s="205"/>
      <c r="H790" s="206"/>
      <c r="I790" s="205"/>
      <c r="J790" s="213"/>
      <c r="K790" s="213"/>
      <c r="L790" s="213"/>
      <c r="M790" s="618"/>
    </row>
    <row r="791" spans="1:13" ht="14.25" customHeight="1">
      <c r="A791" s="202"/>
      <c r="B791" s="426">
        <v>5</v>
      </c>
      <c r="C791" s="426">
        <v>2</v>
      </c>
      <c r="D791" s="443"/>
      <c r="E791" s="203"/>
      <c r="F791" s="397"/>
      <c r="G791" s="398" t="s">
        <v>1785</v>
      </c>
      <c r="H791" s="399"/>
      <c r="I791" s="399"/>
      <c r="J791" s="208"/>
      <c r="K791" s="208"/>
      <c r="L791" s="208"/>
      <c r="M791" s="618"/>
    </row>
    <row r="792" spans="1:13" ht="14.25" customHeight="1">
      <c r="A792" s="202"/>
      <c r="B792" s="426"/>
      <c r="C792" s="426"/>
      <c r="D792" s="443">
        <v>1</v>
      </c>
      <c r="E792" s="203"/>
      <c r="F792" s="204"/>
      <c r="G792" s="205"/>
      <c r="H792" s="206" t="s">
        <v>1837</v>
      </c>
      <c r="I792" s="207"/>
      <c r="J792" s="208"/>
      <c r="K792" s="208"/>
      <c r="L792" s="208"/>
      <c r="M792" s="618"/>
    </row>
    <row r="793" spans="1:13" ht="14.25" customHeight="1">
      <c r="A793" s="202"/>
      <c r="B793" s="426"/>
      <c r="C793" s="426"/>
      <c r="D793" s="443"/>
      <c r="E793" s="203">
        <v>5</v>
      </c>
      <c r="F793" s="204"/>
      <c r="G793" s="205"/>
      <c r="H793" s="206"/>
      <c r="I793" s="207" t="s">
        <v>893</v>
      </c>
      <c r="J793" s="211">
        <v>6000</v>
      </c>
      <c r="K793" s="211">
        <v>6000</v>
      </c>
      <c r="L793" s="211">
        <v>6000</v>
      </c>
      <c r="M793" s="618">
        <f>L793/K793*100</f>
        <v>100</v>
      </c>
    </row>
    <row r="794" spans="1:13" ht="15" customHeight="1">
      <c r="A794" s="202"/>
      <c r="B794" s="426"/>
      <c r="C794" s="426"/>
      <c r="D794" s="443"/>
      <c r="E794" s="203"/>
      <c r="F794" s="204"/>
      <c r="G794" s="205"/>
      <c r="H794" s="206"/>
      <c r="I794" s="207"/>
      <c r="J794" s="208"/>
      <c r="K794" s="208"/>
      <c r="L794" s="208"/>
      <c r="M794" s="618"/>
    </row>
    <row r="795" spans="1:13" ht="17.25" customHeight="1">
      <c r="A795" s="202"/>
      <c r="B795" s="426"/>
      <c r="C795" s="426"/>
      <c r="D795" s="443"/>
      <c r="E795" s="203"/>
      <c r="F795" s="400"/>
      <c r="G795" s="401"/>
      <c r="H795" s="402"/>
      <c r="I795" s="401" t="s">
        <v>1853</v>
      </c>
      <c r="J795" s="403">
        <f>SUM(J790:J794)</f>
        <v>6000</v>
      </c>
      <c r="K795" s="403">
        <f>SUM(K790:K794)</f>
        <v>6000</v>
      </c>
      <c r="L795" s="403">
        <f>SUM(L790:L794)</f>
        <v>6000</v>
      </c>
      <c r="M795" s="621">
        <f>L795/K795*100</f>
        <v>100</v>
      </c>
    </row>
    <row r="796" spans="1:13" ht="13.5" customHeight="1">
      <c r="A796" s="202"/>
      <c r="B796" s="426"/>
      <c r="C796" s="426"/>
      <c r="D796" s="443"/>
      <c r="E796" s="203"/>
      <c r="F796" s="204"/>
      <c r="G796" s="205"/>
      <c r="H796" s="206"/>
      <c r="I796" s="205"/>
      <c r="J796" s="213"/>
      <c r="K796" s="213"/>
      <c r="L796" s="213"/>
      <c r="M796" s="618"/>
    </row>
    <row r="797" spans="1:13" ht="14.25" customHeight="1">
      <c r="A797" s="202"/>
      <c r="B797" s="426">
        <v>6</v>
      </c>
      <c r="C797" s="426">
        <v>2</v>
      </c>
      <c r="D797" s="443"/>
      <c r="E797" s="203"/>
      <c r="F797" s="397"/>
      <c r="G797" s="398" t="s">
        <v>841</v>
      </c>
      <c r="H797" s="399"/>
      <c r="I797" s="399"/>
      <c r="J797" s="208"/>
      <c r="K797" s="208"/>
      <c r="L797" s="208"/>
      <c r="M797" s="618"/>
    </row>
    <row r="798" spans="1:13" ht="14.25" customHeight="1">
      <c r="A798" s="202"/>
      <c r="B798" s="426"/>
      <c r="C798" s="426"/>
      <c r="D798" s="443">
        <v>1</v>
      </c>
      <c r="E798" s="203"/>
      <c r="F798" s="204"/>
      <c r="G798" s="205"/>
      <c r="H798" s="206" t="s">
        <v>1837</v>
      </c>
      <c r="I798" s="207"/>
      <c r="J798" s="208"/>
      <c r="K798" s="208"/>
      <c r="L798" s="208"/>
      <c r="M798" s="618"/>
    </row>
    <row r="799" spans="1:13" ht="14.25" customHeight="1">
      <c r="A799" s="202"/>
      <c r="B799" s="426"/>
      <c r="C799" s="426"/>
      <c r="D799" s="443"/>
      <c r="E799" s="203">
        <v>3</v>
      </c>
      <c r="F799" s="204"/>
      <c r="G799" s="205"/>
      <c r="H799" s="206"/>
      <c r="I799" s="207" t="s">
        <v>753</v>
      </c>
      <c r="J799" s="211">
        <v>2000</v>
      </c>
      <c r="K799" s="211">
        <v>3000</v>
      </c>
      <c r="L799" s="211">
        <v>3000</v>
      </c>
      <c r="M799" s="618">
        <f>L799/K799*100</f>
        <v>100</v>
      </c>
    </row>
    <row r="800" spans="1:13" ht="7.5" customHeight="1">
      <c r="A800" s="202"/>
      <c r="B800" s="426"/>
      <c r="C800" s="426"/>
      <c r="D800" s="443"/>
      <c r="E800" s="203"/>
      <c r="F800" s="204"/>
      <c r="G800" s="205"/>
      <c r="H800" s="206"/>
      <c r="I800" s="207"/>
      <c r="J800" s="208"/>
      <c r="K800" s="208"/>
      <c r="L800" s="208"/>
      <c r="M800" s="618"/>
    </row>
    <row r="801" spans="1:13" ht="18.75" customHeight="1">
      <c r="A801" s="202"/>
      <c r="B801" s="426"/>
      <c r="C801" s="426"/>
      <c r="D801" s="443"/>
      <c r="E801" s="203"/>
      <c r="F801" s="400"/>
      <c r="G801" s="401"/>
      <c r="H801" s="402"/>
      <c r="I801" s="401" t="s">
        <v>1853</v>
      </c>
      <c r="J801" s="403">
        <f>SUM(J796:J800)</f>
        <v>2000</v>
      </c>
      <c r="K801" s="403">
        <f>SUM(K796:K800)</f>
        <v>3000</v>
      </c>
      <c r="L801" s="403">
        <f>SUM(L796:L800)</f>
        <v>3000</v>
      </c>
      <c r="M801" s="621">
        <f>L801/K801*100</f>
        <v>100</v>
      </c>
    </row>
    <row r="802" spans="1:13" ht="10.5" customHeight="1">
      <c r="A802" s="202"/>
      <c r="B802" s="426"/>
      <c r="C802" s="426"/>
      <c r="D802" s="443"/>
      <c r="E802" s="203"/>
      <c r="F802" s="215"/>
      <c r="G802" s="205"/>
      <c r="H802" s="206"/>
      <c r="I802" s="207"/>
      <c r="J802" s="214"/>
      <c r="K802" s="214"/>
      <c r="L802" s="214"/>
      <c r="M802" s="618"/>
    </row>
    <row r="803" spans="1:13" ht="15">
      <c r="A803" s="202"/>
      <c r="B803" s="426">
        <v>7</v>
      </c>
      <c r="C803" s="426">
        <v>2</v>
      </c>
      <c r="D803" s="443"/>
      <c r="E803" s="203"/>
      <c r="F803" s="397"/>
      <c r="G803" s="398" t="s">
        <v>1891</v>
      </c>
      <c r="H803" s="399"/>
      <c r="I803" s="399"/>
      <c r="J803" s="208"/>
      <c r="K803" s="208"/>
      <c r="L803" s="208"/>
      <c r="M803" s="618"/>
    </row>
    <row r="804" spans="1:13" ht="15">
      <c r="A804" s="202"/>
      <c r="B804" s="426"/>
      <c r="C804" s="426"/>
      <c r="D804" s="443">
        <v>1</v>
      </c>
      <c r="E804" s="203"/>
      <c r="F804" s="204"/>
      <c r="G804" s="205"/>
      <c r="H804" s="206" t="s">
        <v>1837</v>
      </c>
      <c r="I804" s="207"/>
      <c r="J804" s="208"/>
      <c r="K804" s="208"/>
      <c r="L804" s="208"/>
      <c r="M804" s="618"/>
    </row>
    <row r="805" spans="1:13" ht="15">
      <c r="A805" s="202"/>
      <c r="B805" s="426"/>
      <c r="C805" s="426"/>
      <c r="D805" s="443"/>
      <c r="E805" s="203">
        <v>1</v>
      </c>
      <c r="F805" s="204"/>
      <c r="G805" s="205"/>
      <c r="H805" s="206"/>
      <c r="I805" s="207" t="s">
        <v>752</v>
      </c>
      <c r="J805" s="220">
        <v>160</v>
      </c>
      <c r="K805" s="220"/>
      <c r="L805" s="220"/>
      <c r="M805" s="618"/>
    </row>
    <row r="806" spans="1:13" ht="15">
      <c r="A806" s="202"/>
      <c r="B806" s="426"/>
      <c r="C806" s="426"/>
      <c r="D806" s="443"/>
      <c r="E806" s="203">
        <v>2</v>
      </c>
      <c r="F806" s="204"/>
      <c r="G806" s="205"/>
      <c r="H806" s="206"/>
      <c r="I806" s="207" t="s">
        <v>1838</v>
      </c>
      <c r="J806" s="220">
        <v>20</v>
      </c>
      <c r="K806" s="220"/>
      <c r="L806" s="220"/>
      <c r="M806" s="618"/>
    </row>
    <row r="807" spans="1:13" ht="15">
      <c r="A807" s="202"/>
      <c r="B807" s="426"/>
      <c r="C807" s="426"/>
      <c r="D807" s="443"/>
      <c r="E807" s="203">
        <v>3</v>
      </c>
      <c r="F807" s="204"/>
      <c r="G807" s="205"/>
      <c r="H807" s="206"/>
      <c r="I807" s="207" t="s">
        <v>961</v>
      </c>
      <c r="J807" s="220"/>
      <c r="K807" s="220">
        <v>470</v>
      </c>
      <c r="L807" s="220">
        <v>470</v>
      </c>
      <c r="M807" s="618">
        <f>L807/K807*100</f>
        <v>100</v>
      </c>
    </row>
    <row r="808" spans="1:13" ht="14.25" customHeight="1">
      <c r="A808" s="202"/>
      <c r="B808" s="426"/>
      <c r="C808" s="426"/>
      <c r="D808" s="443"/>
      <c r="E808" s="203">
        <v>5</v>
      </c>
      <c r="F808" s="204"/>
      <c r="G808" s="205"/>
      <c r="H808" s="206"/>
      <c r="I808" s="207" t="s">
        <v>893</v>
      </c>
      <c r="J808" s="211">
        <v>2340</v>
      </c>
      <c r="K808" s="211">
        <v>2115</v>
      </c>
      <c r="L808" s="211">
        <v>2115</v>
      </c>
      <c r="M808" s="618">
        <f>L808/K808*100</f>
        <v>100</v>
      </c>
    </row>
    <row r="809" spans="1:13" ht="9" customHeight="1">
      <c r="A809" s="202"/>
      <c r="B809" s="426"/>
      <c r="C809" s="426"/>
      <c r="D809" s="443"/>
      <c r="E809" s="203"/>
      <c r="F809" s="204"/>
      <c r="G809" s="205"/>
      <c r="H809" s="206"/>
      <c r="I809" s="207"/>
      <c r="J809" s="208"/>
      <c r="K809" s="208"/>
      <c r="L809" s="208"/>
      <c r="M809" s="618"/>
    </row>
    <row r="810" spans="1:13" ht="18" customHeight="1">
      <c r="A810" s="202"/>
      <c r="B810" s="426"/>
      <c r="C810" s="426"/>
      <c r="D810" s="443"/>
      <c r="E810" s="203"/>
      <c r="F810" s="400"/>
      <c r="G810" s="401"/>
      <c r="H810" s="402"/>
      <c r="I810" s="401" t="s">
        <v>1853</v>
      </c>
      <c r="J810" s="403">
        <f>SUM(J802:J809)</f>
        <v>2520</v>
      </c>
      <c r="K810" s="403">
        <f>SUM(K802:K809)</f>
        <v>2585</v>
      </c>
      <c r="L810" s="403">
        <f>SUM(L802:L809)</f>
        <v>2585</v>
      </c>
      <c r="M810" s="621">
        <f>L810/K810*100</f>
        <v>100</v>
      </c>
    </row>
    <row r="811" spans="1:13" ht="9" customHeight="1">
      <c r="A811" s="202"/>
      <c r="B811" s="426"/>
      <c r="C811" s="426"/>
      <c r="D811" s="443"/>
      <c r="E811" s="203"/>
      <c r="F811" s="215"/>
      <c r="G811" s="205"/>
      <c r="H811" s="206"/>
      <c r="I811" s="215"/>
      <c r="J811" s="219"/>
      <c r="K811" s="219"/>
      <c r="L811" s="219"/>
      <c r="M811" s="618"/>
    </row>
    <row r="812" spans="1:13" ht="13.5" customHeight="1">
      <c r="A812" s="202"/>
      <c r="B812" s="426">
        <v>8</v>
      </c>
      <c r="C812" s="426">
        <v>2</v>
      </c>
      <c r="D812" s="443"/>
      <c r="E812" s="203"/>
      <c r="F812" s="397"/>
      <c r="G812" s="398" t="s">
        <v>1964</v>
      </c>
      <c r="H812" s="399"/>
      <c r="I812" s="399"/>
      <c r="J812" s="208"/>
      <c r="K812" s="208"/>
      <c r="L812" s="208"/>
      <c r="M812" s="618"/>
    </row>
    <row r="813" spans="1:13" ht="13.5" customHeight="1">
      <c r="A813" s="202"/>
      <c r="B813" s="426"/>
      <c r="C813" s="426"/>
      <c r="D813" s="443">
        <v>1</v>
      </c>
      <c r="E813" s="203"/>
      <c r="F813" s="204"/>
      <c r="G813" s="205"/>
      <c r="H813" s="206" t="s">
        <v>1837</v>
      </c>
      <c r="I813" s="207"/>
      <c r="J813" s="208"/>
      <c r="K813" s="208"/>
      <c r="L813" s="208"/>
      <c r="M813" s="618"/>
    </row>
    <row r="814" spans="1:13" ht="13.5" customHeight="1">
      <c r="A814" s="202"/>
      <c r="B814" s="426"/>
      <c r="C814" s="426"/>
      <c r="D814" s="443"/>
      <c r="E814" s="203">
        <v>3</v>
      </c>
      <c r="F814" s="204"/>
      <c r="G814" s="205"/>
      <c r="H814" s="206"/>
      <c r="I814" s="207" t="s">
        <v>753</v>
      </c>
      <c r="J814" s="211">
        <v>2200</v>
      </c>
      <c r="K814" s="211">
        <v>2200</v>
      </c>
      <c r="L814" s="211">
        <v>2200</v>
      </c>
      <c r="M814" s="618">
        <f>L814/K814*100</f>
        <v>100</v>
      </c>
    </row>
    <row r="815" spans="1:13" ht="10.5" customHeight="1">
      <c r="A815" s="202"/>
      <c r="B815" s="426"/>
      <c r="C815" s="426"/>
      <c r="D815" s="443"/>
      <c r="E815" s="203"/>
      <c r="F815" s="204"/>
      <c r="G815" s="205"/>
      <c r="H815" s="206"/>
      <c r="I815" s="207"/>
      <c r="J815" s="208"/>
      <c r="K815" s="208"/>
      <c r="L815" s="208"/>
      <c r="M815" s="618"/>
    </row>
    <row r="816" spans="1:13" ht="18" customHeight="1">
      <c r="A816" s="202"/>
      <c r="B816" s="426"/>
      <c r="C816" s="426"/>
      <c r="D816" s="443"/>
      <c r="E816" s="203"/>
      <c r="F816" s="221"/>
      <c r="G816" s="222"/>
      <c r="H816" s="223"/>
      <c r="I816" s="401" t="s">
        <v>1853</v>
      </c>
      <c r="J816" s="403">
        <f>SUM(J812:J815)</f>
        <v>2200</v>
      </c>
      <c r="K816" s="403">
        <f>SUM(K812:K815)</f>
        <v>2200</v>
      </c>
      <c r="L816" s="403">
        <f>SUM(L812:L815)</f>
        <v>2200</v>
      </c>
      <c r="M816" s="621">
        <f>L816/K816*100</f>
        <v>100</v>
      </c>
    </row>
    <row r="817" spans="1:13" ht="12" customHeight="1">
      <c r="A817" s="202"/>
      <c r="B817" s="426"/>
      <c r="C817" s="426"/>
      <c r="D817" s="443"/>
      <c r="E817" s="203"/>
      <c r="F817" s="204"/>
      <c r="G817" s="205"/>
      <c r="H817" s="206"/>
      <c r="I817" s="205"/>
      <c r="J817" s="213"/>
      <c r="K817" s="213"/>
      <c r="L817" s="213"/>
      <c r="M817" s="618"/>
    </row>
    <row r="818" spans="1:13" ht="18.75" customHeight="1">
      <c r="A818" s="202"/>
      <c r="B818" s="426">
        <v>9</v>
      </c>
      <c r="C818" s="426">
        <v>2</v>
      </c>
      <c r="D818" s="443"/>
      <c r="E818" s="203"/>
      <c r="F818" s="397"/>
      <c r="G818" s="398" t="s">
        <v>1799</v>
      </c>
      <c r="H818" s="399"/>
      <c r="I818" s="399"/>
      <c r="J818" s="208"/>
      <c r="K818" s="208"/>
      <c r="L818" s="208"/>
      <c r="M818" s="618"/>
    </row>
    <row r="819" spans="1:13" ht="14.25" customHeight="1">
      <c r="A819" s="202"/>
      <c r="B819" s="426"/>
      <c r="C819" s="426"/>
      <c r="D819" s="443">
        <v>1</v>
      </c>
      <c r="E819" s="203"/>
      <c r="F819" s="204"/>
      <c r="G819" s="205"/>
      <c r="H819" s="206" t="s">
        <v>1837</v>
      </c>
      <c r="I819" s="207"/>
      <c r="J819" s="208"/>
      <c r="K819" s="208"/>
      <c r="L819" s="208"/>
      <c r="M819" s="618"/>
    </row>
    <row r="820" spans="1:13" ht="14.25" customHeight="1">
      <c r="A820" s="202"/>
      <c r="B820" s="426"/>
      <c r="C820" s="426"/>
      <c r="D820" s="443"/>
      <c r="E820" s="203">
        <v>1</v>
      </c>
      <c r="F820" s="204"/>
      <c r="G820" s="205"/>
      <c r="H820" s="206"/>
      <c r="I820" s="207" t="s">
        <v>752</v>
      </c>
      <c r="J820" s="208"/>
      <c r="K820" s="211">
        <v>26</v>
      </c>
      <c r="L820" s="211">
        <v>26</v>
      </c>
      <c r="M820" s="618">
        <f>L820/K820*100</f>
        <v>100</v>
      </c>
    </row>
    <row r="821" spans="1:13" ht="14.25" customHeight="1">
      <c r="A821" s="202"/>
      <c r="B821" s="426"/>
      <c r="C821" s="426"/>
      <c r="D821" s="443"/>
      <c r="E821" s="203">
        <v>2</v>
      </c>
      <c r="F821" s="204"/>
      <c r="G821" s="205"/>
      <c r="H821" s="206"/>
      <c r="I821" s="207" t="s">
        <v>1838</v>
      </c>
      <c r="J821" s="208"/>
      <c r="K821" s="211">
        <v>4</v>
      </c>
      <c r="L821" s="211">
        <v>4</v>
      </c>
      <c r="M821" s="618">
        <f>L821/K821*100</f>
        <v>100</v>
      </c>
    </row>
    <row r="822" spans="1:13" ht="14.25" customHeight="1">
      <c r="A822" s="202"/>
      <c r="B822" s="426"/>
      <c r="C822" s="426"/>
      <c r="D822" s="443"/>
      <c r="E822" s="203">
        <v>3</v>
      </c>
      <c r="F822" s="204"/>
      <c r="G822" s="205"/>
      <c r="H822" s="206"/>
      <c r="I822" s="207" t="s">
        <v>753</v>
      </c>
      <c r="J822" s="211">
        <v>1100</v>
      </c>
      <c r="K822" s="211">
        <v>42</v>
      </c>
      <c r="L822" s="211">
        <v>42</v>
      </c>
      <c r="M822" s="618">
        <f>L822/K822*100</f>
        <v>100</v>
      </c>
    </row>
    <row r="823" spans="1:13" ht="17.25" customHeight="1">
      <c r="A823" s="202"/>
      <c r="B823" s="426"/>
      <c r="C823" s="426"/>
      <c r="D823" s="443"/>
      <c r="E823" s="203">
        <v>5</v>
      </c>
      <c r="F823" s="204"/>
      <c r="G823" s="205"/>
      <c r="H823" s="206"/>
      <c r="I823" s="207" t="s">
        <v>893</v>
      </c>
      <c r="J823" s="208"/>
      <c r="K823" s="211">
        <v>900</v>
      </c>
      <c r="L823" s="211">
        <v>900</v>
      </c>
      <c r="M823" s="618">
        <f>L823/K823*100</f>
        <v>100</v>
      </c>
    </row>
    <row r="824" spans="1:13" ht="17.25" customHeight="1">
      <c r="A824" s="202"/>
      <c r="B824" s="426"/>
      <c r="C824" s="426"/>
      <c r="D824" s="443"/>
      <c r="E824" s="203"/>
      <c r="F824" s="400"/>
      <c r="G824" s="401"/>
      <c r="H824" s="402"/>
      <c r="I824" s="401" t="s">
        <v>1853</v>
      </c>
      <c r="J824" s="403">
        <f>SUM(J817:J823)</f>
        <v>1100</v>
      </c>
      <c r="K824" s="403">
        <f>SUM(K817:K823)</f>
        <v>972</v>
      </c>
      <c r="L824" s="403">
        <f>SUM(L817:L823)</f>
        <v>972</v>
      </c>
      <c r="M824" s="621">
        <f>L824/K824*100</f>
        <v>100</v>
      </c>
    </row>
    <row r="825" spans="1:13" ht="16.5" customHeight="1">
      <c r="A825" s="202"/>
      <c r="B825" s="426"/>
      <c r="C825" s="426"/>
      <c r="D825" s="443"/>
      <c r="E825" s="203"/>
      <c r="F825" s="204"/>
      <c r="G825" s="205"/>
      <c r="H825" s="206"/>
      <c r="I825" s="205"/>
      <c r="J825" s="213"/>
      <c r="K825" s="213"/>
      <c r="L825" s="213"/>
      <c r="M825" s="618"/>
    </row>
    <row r="826" spans="1:13" ht="14.25" customHeight="1">
      <c r="A826" s="202"/>
      <c r="B826" s="426">
        <v>10</v>
      </c>
      <c r="C826" s="426">
        <v>2</v>
      </c>
      <c r="D826" s="443"/>
      <c r="E826" s="203"/>
      <c r="F826" s="204"/>
      <c r="G826" s="398" t="s">
        <v>842</v>
      </c>
      <c r="H826" s="206"/>
      <c r="I826" s="207"/>
      <c r="J826" s="208"/>
      <c r="K826" s="208"/>
      <c r="L826" s="208"/>
      <c r="M826" s="618"/>
    </row>
    <row r="827" spans="1:13" ht="14.25" customHeight="1">
      <c r="A827" s="202"/>
      <c r="B827" s="426"/>
      <c r="C827" s="426"/>
      <c r="D827" s="443">
        <v>1</v>
      </c>
      <c r="E827" s="203"/>
      <c r="F827" s="204"/>
      <c r="G827" s="205"/>
      <c r="H827" s="206" t="s">
        <v>1837</v>
      </c>
      <c r="I827" s="207"/>
      <c r="J827" s="208"/>
      <c r="K827" s="208"/>
      <c r="L827" s="208"/>
      <c r="M827" s="618"/>
    </row>
    <row r="828" spans="1:13" ht="14.25" customHeight="1">
      <c r="A828" s="202"/>
      <c r="B828" s="426"/>
      <c r="C828" s="426"/>
      <c r="D828" s="443"/>
      <c r="E828" s="203">
        <v>5</v>
      </c>
      <c r="F828" s="204"/>
      <c r="G828" s="205"/>
      <c r="H828" s="206"/>
      <c r="I828" s="207" t="s">
        <v>893</v>
      </c>
      <c r="J828" s="211">
        <v>2000</v>
      </c>
      <c r="K828" s="211">
        <v>2000</v>
      </c>
      <c r="L828" s="211">
        <v>2000</v>
      </c>
      <c r="M828" s="618">
        <f>L828/K828*100</f>
        <v>100</v>
      </c>
    </row>
    <row r="829" spans="1:13" ht="16.5" customHeight="1">
      <c r="A829" s="202"/>
      <c r="B829" s="426"/>
      <c r="C829" s="426"/>
      <c r="D829" s="443"/>
      <c r="E829" s="203"/>
      <c r="F829" s="204"/>
      <c r="G829" s="205"/>
      <c r="H829" s="206"/>
      <c r="I829" s="207"/>
      <c r="J829" s="208"/>
      <c r="K829" s="208"/>
      <c r="L829" s="208"/>
      <c r="M829" s="618"/>
    </row>
    <row r="830" spans="1:13" ht="17.25" customHeight="1">
      <c r="A830" s="202"/>
      <c r="B830" s="426"/>
      <c r="C830" s="426"/>
      <c r="D830" s="443"/>
      <c r="E830" s="203"/>
      <c r="F830" s="400"/>
      <c r="G830" s="401"/>
      <c r="H830" s="402"/>
      <c r="I830" s="401" t="s">
        <v>1853</v>
      </c>
      <c r="J830" s="403">
        <f>SUM(J825:J829)</f>
        <v>2000</v>
      </c>
      <c r="K830" s="403">
        <f>SUM(K825:K829)</f>
        <v>2000</v>
      </c>
      <c r="L830" s="403">
        <f>SUM(L825:L829)</f>
        <v>2000</v>
      </c>
      <c r="M830" s="621">
        <f aca="true" t="shared" si="6" ref="M830:M848">L830/K830*100</f>
        <v>100</v>
      </c>
    </row>
    <row r="831" spans="1:13" ht="15.75" customHeight="1">
      <c r="A831" s="202"/>
      <c r="B831" s="426"/>
      <c r="C831" s="426"/>
      <c r="D831" s="443"/>
      <c r="E831" s="203"/>
      <c r="F831" s="406"/>
      <c r="G831" s="406"/>
      <c r="H831" s="399"/>
      <c r="I831" s="406"/>
      <c r="J831" s="467"/>
      <c r="K831" s="467"/>
      <c r="L831" s="467"/>
      <c r="M831" s="618"/>
    </row>
    <row r="832" spans="1:13" ht="14.25" customHeight="1">
      <c r="A832" s="202"/>
      <c r="B832" s="426">
        <v>11</v>
      </c>
      <c r="C832" s="426">
        <v>2</v>
      </c>
      <c r="D832" s="443"/>
      <c r="E832" s="203"/>
      <c r="F832" s="406"/>
      <c r="G832" s="406" t="s">
        <v>973</v>
      </c>
      <c r="H832" s="399"/>
      <c r="I832" s="406"/>
      <c r="J832" s="467"/>
      <c r="K832" s="467"/>
      <c r="L832" s="467"/>
      <c r="M832" s="618"/>
    </row>
    <row r="833" spans="1:13" ht="14.25" customHeight="1">
      <c r="A833" s="202"/>
      <c r="B833" s="426"/>
      <c r="C833" s="426"/>
      <c r="D833" s="443">
        <v>1</v>
      </c>
      <c r="E833" s="203"/>
      <c r="F833" s="406"/>
      <c r="G833" s="406"/>
      <c r="H833" s="206" t="s">
        <v>1837</v>
      </c>
      <c r="I833" s="406"/>
      <c r="J833" s="467"/>
      <c r="K833" s="467"/>
      <c r="L833" s="467"/>
      <c r="M833" s="618"/>
    </row>
    <row r="834" spans="1:13" ht="14.25" customHeight="1">
      <c r="A834" s="202"/>
      <c r="B834" s="426"/>
      <c r="C834" s="426"/>
      <c r="D834" s="443"/>
      <c r="E834" s="203">
        <v>3</v>
      </c>
      <c r="F834" s="406"/>
      <c r="G834" s="406"/>
      <c r="H834" s="206"/>
      <c r="I834" s="207" t="s">
        <v>961</v>
      </c>
      <c r="J834" s="467"/>
      <c r="K834" s="211">
        <v>1588</v>
      </c>
      <c r="L834" s="211">
        <v>1588</v>
      </c>
      <c r="M834" s="618">
        <f t="shared" si="6"/>
        <v>100</v>
      </c>
    </row>
    <row r="835" spans="1:13" ht="14.25" customHeight="1">
      <c r="A835" s="202"/>
      <c r="B835" s="426"/>
      <c r="C835" s="426"/>
      <c r="D835" s="443"/>
      <c r="E835" s="203">
        <v>5</v>
      </c>
      <c r="F835" s="406"/>
      <c r="G835" s="406"/>
      <c r="H835" s="399"/>
      <c r="I835" s="207" t="s">
        <v>893</v>
      </c>
      <c r="J835" s="211">
        <v>2000</v>
      </c>
      <c r="K835" s="211">
        <v>2600</v>
      </c>
      <c r="L835" s="211">
        <v>2600</v>
      </c>
      <c r="M835" s="618">
        <f t="shared" si="6"/>
        <v>100</v>
      </c>
    </row>
    <row r="836" spans="1:13" ht="14.25" customHeight="1">
      <c r="A836" s="202"/>
      <c r="B836" s="426"/>
      <c r="C836" s="426"/>
      <c r="D836" s="443"/>
      <c r="E836" s="203"/>
      <c r="F836" s="406"/>
      <c r="G836" s="406"/>
      <c r="H836" s="399"/>
      <c r="I836" s="207"/>
      <c r="J836" s="211"/>
      <c r="K836" s="467"/>
      <c r="L836" s="467"/>
      <c r="M836" s="618"/>
    </row>
    <row r="837" spans="1:13" ht="14.25" customHeight="1">
      <c r="A837" s="202"/>
      <c r="B837" s="426"/>
      <c r="C837" s="426"/>
      <c r="D837" s="443"/>
      <c r="E837" s="203"/>
      <c r="F837" s="400"/>
      <c r="G837" s="401"/>
      <c r="H837" s="402"/>
      <c r="I837" s="401" t="s">
        <v>1853</v>
      </c>
      <c r="J837" s="403">
        <f>SUM(J832:J836)</f>
        <v>2000</v>
      </c>
      <c r="K837" s="403">
        <f>SUM(K832:K836)</f>
        <v>4188</v>
      </c>
      <c r="L837" s="403">
        <f>SUM(L832:L836)</f>
        <v>4188</v>
      </c>
      <c r="M837" s="621">
        <f t="shared" si="6"/>
        <v>100</v>
      </c>
    </row>
    <row r="838" spans="1:13" ht="14.25" customHeight="1">
      <c r="A838" s="202"/>
      <c r="B838" s="426"/>
      <c r="C838" s="426"/>
      <c r="D838" s="443"/>
      <c r="E838" s="203"/>
      <c r="F838" s="215"/>
      <c r="G838" s="205"/>
      <c r="H838" s="206"/>
      <c r="I838" s="205"/>
      <c r="J838" s="213"/>
      <c r="K838" s="213"/>
      <c r="L838" s="213"/>
      <c r="M838" s="618"/>
    </row>
    <row r="839" spans="1:13" ht="17.25" customHeight="1">
      <c r="A839" s="202"/>
      <c r="B839" s="426"/>
      <c r="C839" s="426"/>
      <c r="D839" s="443"/>
      <c r="E839" s="203"/>
      <c r="F839" s="227"/>
      <c r="G839" s="225"/>
      <c r="H839" s="226"/>
      <c r="I839" s="227" t="s">
        <v>1842</v>
      </c>
      <c r="J839" s="218">
        <f>SUM(J759:J838)/2</f>
        <v>25112</v>
      </c>
      <c r="K839" s="218">
        <f>SUM(K759:K838)/2</f>
        <v>31970</v>
      </c>
      <c r="L839" s="218">
        <f>SUM(L759:L838)/2</f>
        <v>31221</v>
      </c>
      <c r="M839" s="624">
        <f t="shared" si="6"/>
        <v>97.65717860494213</v>
      </c>
    </row>
    <row r="840" spans="1:13" ht="12.75" customHeight="1">
      <c r="A840" s="202"/>
      <c r="B840" s="426"/>
      <c r="C840" s="426"/>
      <c r="D840" s="443"/>
      <c r="E840" s="203"/>
      <c r="F840" s="215"/>
      <c r="G840" s="205"/>
      <c r="H840" s="206"/>
      <c r="I840" s="215"/>
      <c r="J840" s="219"/>
      <c r="K840" s="219"/>
      <c r="L840" s="219"/>
      <c r="M840" s="618"/>
    </row>
    <row r="841" spans="1:13" ht="13.5" customHeight="1">
      <c r="A841" s="232">
        <v>14</v>
      </c>
      <c r="B841" s="428"/>
      <c r="C841" s="428">
        <v>2</v>
      </c>
      <c r="D841" s="445"/>
      <c r="E841" s="233"/>
      <c r="F841" s="235" t="s">
        <v>1909</v>
      </c>
      <c r="G841" s="236"/>
      <c r="H841" s="238"/>
      <c r="I841" s="207"/>
      <c r="J841" s="208"/>
      <c r="K841" s="208"/>
      <c r="L841" s="208"/>
      <c r="M841" s="618"/>
    </row>
    <row r="842" spans="1:13" ht="14.25" customHeight="1">
      <c r="A842" s="202"/>
      <c r="B842" s="426"/>
      <c r="C842" s="426"/>
      <c r="D842" s="443"/>
      <c r="E842" s="203"/>
      <c r="F842" s="397"/>
      <c r="G842" s="398" t="s">
        <v>1909</v>
      </c>
      <c r="H842" s="399"/>
      <c r="I842" s="399"/>
      <c r="J842" s="208"/>
      <c r="K842" s="208"/>
      <c r="L842" s="208"/>
      <c r="M842" s="618"/>
    </row>
    <row r="843" spans="1:13" ht="13.5" customHeight="1">
      <c r="A843" s="202"/>
      <c r="B843" s="426"/>
      <c r="C843" s="426"/>
      <c r="D843" s="443">
        <v>1</v>
      </c>
      <c r="E843" s="203"/>
      <c r="F843" s="204"/>
      <c r="G843" s="205"/>
      <c r="H843" s="206" t="s">
        <v>1837</v>
      </c>
      <c r="I843" s="207"/>
      <c r="J843" s="208"/>
      <c r="K843" s="208"/>
      <c r="L843" s="208"/>
      <c r="M843" s="618"/>
    </row>
    <row r="844" spans="1:13" ht="13.5" customHeight="1">
      <c r="A844" s="202"/>
      <c r="B844" s="426"/>
      <c r="C844" s="426"/>
      <c r="D844" s="443"/>
      <c r="E844" s="203">
        <v>1</v>
      </c>
      <c r="F844" s="204"/>
      <c r="G844" s="205"/>
      <c r="H844" s="206"/>
      <c r="I844" s="207" t="s">
        <v>752</v>
      </c>
      <c r="J844" s="181">
        <v>1000</v>
      </c>
      <c r="K844" s="181">
        <v>1603</v>
      </c>
      <c r="L844" s="181">
        <v>1448</v>
      </c>
      <c r="M844" s="618">
        <f t="shared" si="6"/>
        <v>90.33063006862133</v>
      </c>
    </row>
    <row r="845" spans="1:13" ht="13.5" customHeight="1">
      <c r="A845" s="202"/>
      <c r="B845" s="426"/>
      <c r="C845" s="426"/>
      <c r="D845" s="443"/>
      <c r="E845" s="203">
        <v>2</v>
      </c>
      <c r="F845" s="204"/>
      <c r="G845" s="205"/>
      <c r="H845" s="206"/>
      <c r="I845" s="207" t="s">
        <v>1838</v>
      </c>
      <c r="J845" s="181">
        <v>160</v>
      </c>
      <c r="K845" s="181">
        <v>233</v>
      </c>
      <c r="L845" s="181">
        <v>210</v>
      </c>
      <c r="M845" s="618">
        <f t="shared" si="6"/>
        <v>90.12875536480686</v>
      </c>
    </row>
    <row r="846" spans="1:13" ht="16.5" customHeight="1">
      <c r="A846" s="202"/>
      <c r="B846" s="426"/>
      <c r="C846" s="426"/>
      <c r="D846" s="443"/>
      <c r="E846" s="203">
        <v>3</v>
      </c>
      <c r="F846" s="204"/>
      <c r="G846" s="205"/>
      <c r="H846" s="206"/>
      <c r="I846" s="207" t="s">
        <v>753</v>
      </c>
      <c r="J846" s="181">
        <v>3640</v>
      </c>
      <c r="K846" s="181">
        <v>3246</v>
      </c>
      <c r="L846" s="181">
        <v>2903</v>
      </c>
      <c r="M846" s="618">
        <f t="shared" si="6"/>
        <v>89.43314849044978</v>
      </c>
    </row>
    <row r="847" spans="1:13" ht="15" customHeight="1">
      <c r="A847" s="202"/>
      <c r="B847" s="426"/>
      <c r="C847" s="426"/>
      <c r="D847" s="443"/>
      <c r="E847" s="203"/>
      <c r="F847" s="204"/>
      <c r="G847" s="205"/>
      <c r="H847" s="206"/>
      <c r="I847" s="207"/>
      <c r="J847" s="181"/>
      <c r="K847" s="211"/>
      <c r="L847" s="211"/>
      <c r="M847" s="618"/>
    </row>
    <row r="848" spans="1:13" ht="18" customHeight="1">
      <c r="A848" s="202"/>
      <c r="B848" s="426"/>
      <c r="C848" s="426"/>
      <c r="D848" s="443"/>
      <c r="E848" s="203"/>
      <c r="F848" s="221"/>
      <c r="G848" s="248"/>
      <c r="H848" s="407"/>
      <c r="I848" s="248" t="s">
        <v>1842</v>
      </c>
      <c r="J848" s="408">
        <f>SUM(J843:J847)</f>
        <v>4800</v>
      </c>
      <c r="K848" s="408">
        <f>SUM(K843:K847)</f>
        <v>5082</v>
      </c>
      <c r="L848" s="408">
        <f>SUM(L843:L847)</f>
        <v>4561</v>
      </c>
      <c r="M848" s="744">
        <f t="shared" si="6"/>
        <v>89.74813065722157</v>
      </c>
    </row>
    <row r="849" spans="1:13" ht="12.75" customHeight="1">
      <c r="A849" s="202"/>
      <c r="B849" s="426"/>
      <c r="C849" s="426"/>
      <c r="D849" s="443"/>
      <c r="E849" s="203"/>
      <c r="F849" s="204"/>
      <c r="G849" s="205"/>
      <c r="H849" s="206"/>
      <c r="I849" s="207"/>
      <c r="J849" s="181"/>
      <c r="K849" s="211"/>
      <c r="L849" s="211"/>
      <c r="M849" s="618"/>
    </row>
    <row r="850" spans="1:13" ht="15.75" customHeight="1">
      <c r="A850" s="232">
        <v>15</v>
      </c>
      <c r="B850" s="428"/>
      <c r="C850" s="428"/>
      <c r="D850" s="445"/>
      <c r="E850" s="233"/>
      <c r="F850" s="235" t="s">
        <v>1894</v>
      </c>
      <c r="G850" s="236"/>
      <c r="H850" s="238"/>
      <c r="I850" s="207"/>
      <c r="J850" s="208"/>
      <c r="K850" s="208"/>
      <c r="L850" s="208"/>
      <c r="M850" s="618"/>
    </row>
    <row r="851" spans="1:13" ht="15.75" customHeight="1">
      <c r="A851" s="202"/>
      <c r="B851" s="426">
        <v>1</v>
      </c>
      <c r="C851" s="426">
        <v>2</v>
      </c>
      <c r="D851" s="443"/>
      <c r="E851" s="203"/>
      <c r="F851" s="397"/>
      <c r="G851" s="406" t="s">
        <v>1895</v>
      </c>
      <c r="H851" s="399"/>
      <c r="I851" s="406"/>
      <c r="J851" s="213"/>
      <c r="K851" s="213"/>
      <c r="L851" s="213"/>
      <c r="M851" s="618"/>
    </row>
    <row r="852" spans="1:13" ht="15.75" customHeight="1">
      <c r="A852" s="202"/>
      <c r="B852" s="426"/>
      <c r="C852" s="426"/>
      <c r="D852" s="443">
        <v>1</v>
      </c>
      <c r="E852" s="203"/>
      <c r="F852" s="204"/>
      <c r="G852" s="205"/>
      <c r="H852" s="206" t="s">
        <v>1837</v>
      </c>
      <c r="I852" s="205"/>
      <c r="J852" s="213"/>
      <c r="K852" s="213"/>
      <c r="L852" s="213"/>
      <c r="M852" s="618"/>
    </row>
    <row r="853" spans="1:13" ht="15.75" customHeight="1">
      <c r="A853" s="202"/>
      <c r="B853" s="426"/>
      <c r="C853" s="426"/>
      <c r="D853" s="443"/>
      <c r="E853" s="203">
        <v>1</v>
      </c>
      <c r="F853" s="204"/>
      <c r="G853" s="205"/>
      <c r="H853" s="206"/>
      <c r="I853" s="207" t="s">
        <v>752</v>
      </c>
      <c r="J853" s="211">
        <v>1253</v>
      </c>
      <c r="K853" s="211">
        <v>1250</v>
      </c>
      <c r="L853" s="211">
        <v>1241</v>
      </c>
      <c r="M853" s="618">
        <f>L853/K853*100</f>
        <v>99.28</v>
      </c>
    </row>
    <row r="854" spans="1:13" ht="15.75" customHeight="1">
      <c r="A854" s="202"/>
      <c r="B854" s="426"/>
      <c r="C854" s="426"/>
      <c r="D854" s="443"/>
      <c r="E854" s="203">
        <v>2</v>
      </c>
      <c r="F854" s="204"/>
      <c r="G854" s="205"/>
      <c r="H854" s="206"/>
      <c r="I854" s="207" t="s">
        <v>1838</v>
      </c>
      <c r="J854" s="211">
        <v>138</v>
      </c>
      <c r="K854" s="211">
        <v>169</v>
      </c>
      <c r="L854" s="211">
        <v>169</v>
      </c>
      <c r="M854" s="618">
        <f>L854/K854*100</f>
        <v>100</v>
      </c>
    </row>
    <row r="855" spans="1:13" ht="15.75" customHeight="1">
      <c r="A855" s="202"/>
      <c r="B855" s="426"/>
      <c r="C855" s="426"/>
      <c r="D855" s="443"/>
      <c r="E855" s="203">
        <v>3</v>
      </c>
      <c r="F855" s="204"/>
      <c r="G855" s="205"/>
      <c r="H855" s="206"/>
      <c r="I855" s="207" t="s">
        <v>753</v>
      </c>
      <c r="J855" s="211">
        <v>1000</v>
      </c>
      <c r="K855" s="211">
        <v>689</v>
      </c>
      <c r="L855" s="211">
        <v>686</v>
      </c>
      <c r="M855" s="618">
        <f>L855/K855*100</f>
        <v>99.56458635703919</v>
      </c>
    </row>
    <row r="856" spans="1:13" ht="15.75" customHeight="1">
      <c r="A856" s="202"/>
      <c r="B856" s="426"/>
      <c r="C856" s="426"/>
      <c r="D856" s="443"/>
      <c r="E856" s="203"/>
      <c r="F856" s="204"/>
      <c r="G856" s="205"/>
      <c r="H856" s="206"/>
      <c r="I856" s="205"/>
      <c r="J856" s="213"/>
      <c r="K856" s="213"/>
      <c r="L856" s="213"/>
      <c r="M856" s="618"/>
    </row>
    <row r="857" spans="1:13" ht="15.75" customHeight="1">
      <c r="A857" s="202"/>
      <c r="B857" s="426"/>
      <c r="C857" s="426"/>
      <c r="D857" s="443"/>
      <c r="E857" s="203"/>
      <c r="F857" s="400"/>
      <c r="G857" s="401"/>
      <c r="H857" s="402"/>
      <c r="I857" s="401" t="s">
        <v>1853</v>
      </c>
      <c r="J857" s="403">
        <f>SUM(J853:J856)</f>
        <v>2391</v>
      </c>
      <c r="K857" s="403">
        <f>SUM(K853:K856)</f>
        <v>2108</v>
      </c>
      <c r="L857" s="403">
        <f>SUM(L853:L856)</f>
        <v>2096</v>
      </c>
      <c r="M857" s="621">
        <f>L857/K857*100</f>
        <v>99.43074003795066</v>
      </c>
    </row>
    <row r="858" spans="1:13" ht="12" customHeight="1">
      <c r="A858" s="202"/>
      <c r="B858" s="426"/>
      <c r="C858" s="426"/>
      <c r="D858" s="443"/>
      <c r="E858" s="203"/>
      <c r="F858" s="204"/>
      <c r="G858" s="205"/>
      <c r="H858" s="206"/>
      <c r="I858" s="205"/>
      <c r="J858" s="213"/>
      <c r="K858" s="213"/>
      <c r="L858" s="213"/>
      <c r="M858" s="618"/>
    </row>
    <row r="859" spans="1:13" ht="15.75" customHeight="1">
      <c r="A859" s="202"/>
      <c r="B859" s="426">
        <v>2</v>
      </c>
      <c r="C859" s="426">
        <v>1</v>
      </c>
      <c r="D859" s="443"/>
      <c r="E859" s="203"/>
      <c r="F859" s="397"/>
      <c r="G859" s="398" t="s">
        <v>1896</v>
      </c>
      <c r="H859" s="399"/>
      <c r="I859" s="207"/>
      <c r="J859" s="208"/>
      <c r="K859" s="208"/>
      <c r="L859" s="208"/>
      <c r="M859" s="618"/>
    </row>
    <row r="860" spans="1:13" ht="15.75" customHeight="1">
      <c r="A860" s="202"/>
      <c r="B860" s="426"/>
      <c r="C860" s="426"/>
      <c r="D860" s="443">
        <v>1</v>
      </c>
      <c r="E860" s="203"/>
      <c r="F860" s="204"/>
      <c r="G860" s="205"/>
      <c r="H860" s="206" t="s">
        <v>1837</v>
      </c>
      <c r="I860" s="207"/>
      <c r="J860" s="208"/>
      <c r="K860" s="211"/>
      <c r="L860" s="211"/>
      <c r="M860" s="618"/>
    </row>
    <row r="861" spans="1:13" ht="15.75" customHeight="1">
      <c r="A861" s="202"/>
      <c r="B861" s="426"/>
      <c r="C861" s="426"/>
      <c r="D861" s="443"/>
      <c r="E861" s="203">
        <v>1</v>
      </c>
      <c r="F861" s="204"/>
      <c r="G861" s="205"/>
      <c r="H861" s="206"/>
      <c r="I861" s="207" t="s">
        <v>752</v>
      </c>
      <c r="J861" s="208"/>
      <c r="K861" s="211">
        <v>467</v>
      </c>
      <c r="L861" s="211">
        <v>467</v>
      </c>
      <c r="M861" s="618">
        <f>L861/K861*100</f>
        <v>100</v>
      </c>
    </row>
    <row r="862" spans="1:13" ht="15.75" customHeight="1">
      <c r="A862" s="202"/>
      <c r="B862" s="426"/>
      <c r="C862" s="426"/>
      <c r="D862" s="443"/>
      <c r="E862" s="203">
        <v>2</v>
      </c>
      <c r="F862" s="204"/>
      <c r="G862" s="205"/>
      <c r="H862" s="206"/>
      <c r="I862" s="207" t="s">
        <v>1838</v>
      </c>
      <c r="J862" s="208"/>
      <c r="K862" s="211">
        <v>125</v>
      </c>
      <c r="L862" s="211">
        <v>125</v>
      </c>
      <c r="M862" s="618">
        <f>L862/K862*100</f>
        <v>100</v>
      </c>
    </row>
    <row r="863" spans="1:13" ht="15.75" customHeight="1">
      <c r="A863" s="202"/>
      <c r="B863" s="426"/>
      <c r="C863" s="426"/>
      <c r="D863" s="443"/>
      <c r="E863" s="203">
        <v>3</v>
      </c>
      <c r="F863" s="204"/>
      <c r="G863" s="205"/>
      <c r="H863" s="206"/>
      <c r="I863" s="207" t="s">
        <v>1484</v>
      </c>
      <c r="J863" s="208"/>
      <c r="K863" s="211">
        <v>2573</v>
      </c>
      <c r="L863" s="211">
        <v>2448</v>
      </c>
      <c r="M863" s="618">
        <f>L863/K863*100</f>
        <v>95.14185775359503</v>
      </c>
    </row>
    <row r="864" spans="1:13" ht="15.75" customHeight="1">
      <c r="A864" s="202"/>
      <c r="B864" s="426"/>
      <c r="C864" s="426"/>
      <c r="D864" s="443"/>
      <c r="E864" s="203">
        <v>5</v>
      </c>
      <c r="F864" s="204"/>
      <c r="G864" s="205"/>
      <c r="H864" s="206"/>
      <c r="I864" s="207" t="s">
        <v>893</v>
      </c>
      <c r="J864" s="211">
        <v>58914</v>
      </c>
      <c r="K864" s="211">
        <v>70331</v>
      </c>
      <c r="L864" s="211">
        <v>70326</v>
      </c>
      <c r="M864" s="618">
        <f>L864/K864*100</f>
        <v>99.99289075940908</v>
      </c>
    </row>
    <row r="865" spans="1:13" ht="8.25" customHeight="1">
      <c r="A865" s="202"/>
      <c r="B865" s="426"/>
      <c r="C865" s="426"/>
      <c r="D865" s="443"/>
      <c r="E865" s="203"/>
      <c r="F865" s="204"/>
      <c r="G865" s="205"/>
      <c r="H865" s="206"/>
      <c r="I865" s="207"/>
      <c r="J865" s="208"/>
      <c r="K865" s="208"/>
      <c r="L865" s="208"/>
      <c r="M865" s="618"/>
    </row>
    <row r="866" spans="1:13" ht="21.75" customHeight="1">
      <c r="A866" s="202"/>
      <c r="B866" s="426"/>
      <c r="C866" s="426"/>
      <c r="D866" s="443"/>
      <c r="E866" s="203"/>
      <c r="F866" s="400"/>
      <c r="G866" s="401"/>
      <c r="H866" s="402"/>
      <c r="I866" s="401" t="s">
        <v>1853</v>
      </c>
      <c r="J866" s="403">
        <f>SUM(J859:J864)</f>
        <v>58914</v>
      </c>
      <c r="K866" s="403">
        <f>SUM(K859:K864)</f>
        <v>73496</v>
      </c>
      <c r="L866" s="403">
        <f>SUM(L859:L864)</f>
        <v>73366</v>
      </c>
      <c r="M866" s="621">
        <f>L866/K866*100</f>
        <v>99.82311962555785</v>
      </c>
    </row>
    <row r="867" spans="1:13" ht="12" customHeight="1">
      <c r="A867" s="202"/>
      <c r="B867" s="426"/>
      <c r="C867" s="426"/>
      <c r="D867" s="443"/>
      <c r="E867" s="203"/>
      <c r="F867" s="204"/>
      <c r="G867" s="205"/>
      <c r="H867" s="206"/>
      <c r="I867" s="205"/>
      <c r="J867" s="213"/>
      <c r="K867" s="213"/>
      <c r="L867" s="213"/>
      <c r="M867" s="618"/>
    </row>
    <row r="868" spans="1:13" ht="14.25" customHeight="1">
      <c r="A868" s="202"/>
      <c r="B868" s="426">
        <v>3</v>
      </c>
      <c r="C868" s="426">
        <v>1</v>
      </c>
      <c r="D868" s="443"/>
      <c r="E868" s="203"/>
      <c r="F868" s="397"/>
      <c r="G868" s="398" t="s">
        <v>1807</v>
      </c>
      <c r="H868" s="399"/>
      <c r="I868" s="399"/>
      <c r="J868" s="208"/>
      <c r="K868" s="208"/>
      <c r="L868" s="208"/>
      <c r="M868" s="618"/>
    </row>
    <row r="869" spans="1:13" ht="14.25" customHeight="1">
      <c r="A869" s="202"/>
      <c r="B869" s="426"/>
      <c r="C869" s="426"/>
      <c r="D869" s="443">
        <v>1</v>
      </c>
      <c r="E869" s="203"/>
      <c r="F869" s="204"/>
      <c r="G869" s="205"/>
      <c r="H869" s="206" t="s">
        <v>1837</v>
      </c>
      <c r="I869" s="207"/>
      <c r="J869" s="208"/>
      <c r="K869" s="208"/>
      <c r="L869" s="208"/>
      <c r="M869" s="618"/>
    </row>
    <row r="870" spans="1:13" ht="14.25" customHeight="1">
      <c r="A870" s="202"/>
      <c r="B870" s="426"/>
      <c r="C870" s="426"/>
      <c r="D870" s="443"/>
      <c r="E870" s="203">
        <v>5</v>
      </c>
      <c r="F870" s="204"/>
      <c r="G870" s="205"/>
      <c r="H870" s="206"/>
      <c r="I870" s="207" t="s">
        <v>893</v>
      </c>
      <c r="J870" s="243">
        <v>3000</v>
      </c>
      <c r="K870" s="243">
        <v>1160</v>
      </c>
      <c r="L870" s="243">
        <v>1160</v>
      </c>
      <c r="M870" s="618">
        <f>L870/K870*100</f>
        <v>100</v>
      </c>
    </row>
    <row r="871" spans="1:13" ht="14.25" customHeight="1">
      <c r="A871" s="202"/>
      <c r="B871" s="426"/>
      <c r="C871" s="426"/>
      <c r="D871" s="443"/>
      <c r="E871" s="203"/>
      <c r="F871" s="204"/>
      <c r="G871" s="205"/>
      <c r="H871" s="206"/>
      <c r="I871" s="207"/>
      <c r="J871" s="208"/>
      <c r="K871" s="208"/>
      <c r="L871" s="208"/>
      <c r="M871" s="618"/>
    </row>
    <row r="872" spans="1:13" ht="21" customHeight="1">
      <c r="A872" s="202"/>
      <c r="B872" s="426"/>
      <c r="C872" s="426"/>
      <c r="D872" s="443"/>
      <c r="E872" s="203"/>
      <c r="F872" s="400"/>
      <c r="G872" s="401"/>
      <c r="H872" s="402"/>
      <c r="I872" s="401" t="s">
        <v>1853</v>
      </c>
      <c r="J872" s="403">
        <f>SUM(J868:J871)</f>
        <v>3000</v>
      </c>
      <c r="K872" s="403">
        <f>SUM(K868:K871)</f>
        <v>1160</v>
      </c>
      <c r="L872" s="403">
        <f>SUM(L868:L871)</f>
        <v>1160</v>
      </c>
      <c r="M872" s="621">
        <f>L872/K872*100</f>
        <v>100</v>
      </c>
    </row>
    <row r="873" spans="1:13" ht="12.75" customHeight="1">
      <c r="A873" s="202"/>
      <c r="B873" s="426"/>
      <c r="C873" s="426"/>
      <c r="D873" s="443"/>
      <c r="E873" s="203"/>
      <c r="F873" s="204"/>
      <c r="G873" s="205"/>
      <c r="H873" s="206"/>
      <c r="I873" s="205"/>
      <c r="J873" s="213"/>
      <c r="K873" s="213"/>
      <c r="L873" s="213"/>
      <c r="M873" s="618"/>
    </row>
    <row r="874" spans="1:13" ht="14.25" customHeight="1">
      <c r="A874" s="202"/>
      <c r="B874" s="426">
        <v>4</v>
      </c>
      <c r="C874" s="426">
        <v>2</v>
      </c>
      <c r="D874" s="443"/>
      <c r="E874" s="203"/>
      <c r="F874" s="397"/>
      <c r="G874" s="398" t="s">
        <v>943</v>
      </c>
      <c r="H874" s="399"/>
      <c r="I874" s="399"/>
      <c r="J874" s="208"/>
      <c r="K874" s="208"/>
      <c r="L874" s="208"/>
      <c r="M874" s="618"/>
    </row>
    <row r="875" spans="1:13" ht="19.5" customHeight="1">
      <c r="A875" s="202"/>
      <c r="B875" s="426"/>
      <c r="C875" s="426"/>
      <c r="D875" s="443">
        <v>1</v>
      </c>
      <c r="E875" s="203"/>
      <c r="F875" s="204"/>
      <c r="G875" s="205"/>
      <c r="H875" s="206" t="s">
        <v>1837</v>
      </c>
      <c r="I875" s="207"/>
      <c r="J875" s="208"/>
      <c r="K875" s="208"/>
      <c r="L875" s="208"/>
      <c r="M875" s="618"/>
    </row>
    <row r="876" spans="1:13" ht="17.25" customHeight="1">
      <c r="A876" s="202"/>
      <c r="B876" s="426"/>
      <c r="C876" s="426"/>
      <c r="D876" s="443"/>
      <c r="E876" s="203">
        <v>1</v>
      </c>
      <c r="F876" s="204"/>
      <c r="G876" s="205"/>
      <c r="H876" s="206"/>
      <c r="I876" s="207" t="s">
        <v>752</v>
      </c>
      <c r="J876" s="243">
        <v>450</v>
      </c>
      <c r="K876" s="243">
        <v>900</v>
      </c>
      <c r="L876" s="243">
        <v>900</v>
      </c>
      <c r="M876" s="618">
        <f>L876/K876*100</f>
        <v>100</v>
      </c>
    </row>
    <row r="877" spans="1:13" ht="15" customHeight="1">
      <c r="A877" s="202"/>
      <c r="B877" s="426"/>
      <c r="C877" s="426"/>
      <c r="D877" s="443"/>
      <c r="E877" s="203">
        <v>2</v>
      </c>
      <c r="F877" s="204"/>
      <c r="G877" s="205"/>
      <c r="H877" s="206"/>
      <c r="I877" s="207" t="s">
        <v>1838</v>
      </c>
      <c r="J877" s="243">
        <v>50</v>
      </c>
      <c r="K877" s="243">
        <v>99</v>
      </c>
      <c r="L877" s="243">
        <v>99</v>
      </c>
      <c r="M877" s="618">
        <f>L877/K877*100</f>
        <v>100</v>
      </c>
    </row>
    <row r="878" spans="1:13" ht="16.5" customHeight="1">
      <c r="A878" s="202"/>
      <c r="B878" s="426"/>
      <c r="C878" s="426"/>
      <c r="D878" s="443"/>
      <c r="E878" s="203"/>
      <c r="F878" s="204"/>
      <c r="G878" s="205"/>
      <c r="H878" s="206"/>
      <c r="I878" s="207"/>
      <c r="J878" s="208"/>
      <c r="K878" s="208"/>
      <c r="L878" s="208"/>
      <c r="M878" s="618"/>
    </row>
    <row r="879" spans="1:13" ht="20.25" customHeight="1">
      <c r="A879" s="202"/>
      <c r="B879" s="426"/>
      <c r="C879" s="426"/>
      <c r="D879" s="443"/>
      <c r="E879" s="203"/>
      <c r="F879" s="400"/>
      <c r="G879" s="401"/>
      <c r="H879" s="402"/>
      <c r="I879" s="401" t="s">
        <v>1853</v>
      </c>
      <c r="J879" s="403">
        <f>SUM(J873:J878)</f>
        <v>500</v>
      </c>
      <c r="K879" s="403">
        <f>SUM(K873:K878)</f>
        <v>999</v>
      </c>
      <c r="L879" s="403">
        <f>SUM(L873:L878)</f>
        <v>999</v>
      </c>
      <c r="M879" s="621">
        <f>L879/K879*100</f>
        <v>100</v>
      </c>
    </row>
    <row r="880" spans="1:13" ht="13.5" customHeight="1">
      <c r="A880" s="202"/>
      <c r="B880" s="426"/>
      <c r="C880" s="426"/>
      <c r="D880" s="443"/>
      <c r="E880" s="203"/>
      <c r="F880" s="397"/>
      <c r="G880" s="406"/>
      <c r="H880" s="399"/>
      <c r="I880" s="406"/>
      <c r="J880" s="467"/>
      <c r="K880" s="467"/>
      <c r="L880" s="467"/>
      <c r="M880" s="618"/>
    </row>
    <row r="881" spans="1:13" ht="21" customHeight="1">
      <c r="A881" s="202"/>
      <c r="B881" s="426">
        <v>5</v>
      </c>
      <c r="C881" s="426">
        <v>2</v>
      </c>
      <c r="D881" s="443"/>
      <c r="E881" s="203"/>
      <c r="F881" s="397"/>
      <c r="G881" s="406" t="s">
        <v>960</v>
      </c>
      <c r="H881" s="399"/>
      <c r="I881" s="406"/>
      <c r="J881" s="467"/>
      <c r="K881" s="467"/>
      <c r="L881" s="467"/>
      <c r="M881" s="618"/>
    </row>
    <row r="882" spans="1:13" ht="15.75" customHeight="1">
      <c r="A882" s="202"/>
      <c r="B882" s="426"/>
      <c r="C882" s="426"/>
      <c r="D882" s="443">
        <v>1</v>
      </c>
      <c r="E882" s="203"/>
      <c r="F882" s="397"/>
      <c r="G882" s="406"/>
      <c r="H882" s="206" t="s">
        <v>1837</v>
      </c>
      <c r="I882" s="406"/>
      <c r="J882" s="467"/>
      <c r="K882" s="243"/>
      <c r="L882" s="243"/>
      <c r="M882" s="618"/>
    </row>
    <row r="883" spans="1:13" ht="15" customHeight="1">
      <c r="A883" s="202"/>
      <c r="B883" s="426"/>
      <c r="C883" s="426"/>
      <c r="D883" s="443"/>
      <c r="E883" s="203">
        <v>3</v>
      </c>
      <c r="F883" s="397"/>
      <c r="G883" s="406"/>
      <c r="H883" s="399"/>
      <c r="I883" s="207" t="s">
        <v>961</v>
      </c>
      <c r="J883" s="243">
        <v>21000</v>
      </c>
      <c r="K883" s="243">
        <v>19136</v>
      </c>
      <c r="L883" s="243">
        <v>14066</v>
      </c>
      <c r="M883" s="618">
        <f>L883/K883*100</f>
        <v>73.50543478260869</v>
      </c>
    </row>
    <row r="884" spans="1:13" ht="16.5" customHeight="1">
      <c r="A884" s="202"/>
      <c r="B884" s="426"/>
      <c r="C884" s="426"/>
      <c r="D884" s="443"/>
      <c r="E884" s="203">
        <v>5</v>
      </c>
      <c r="F884" s="397"/>
      <c r="G884" s="406"/>
      <c r="H884" s="399"/>
      <c r="I884" s="207" t="s">
        <v>893</v>
      </c>
      <c r="J884" s="243">
        <v>37000</v>
      </c>
      <c r="K884" s="243">
        <v>44600</v>
      </c>
      <c r="L884" s="243">
        <v>42255</v>
      </c>
      <c r="M884" s="618">
        <f>L884/K884*100</f>
        <v>94.74215246636771</v>
      </c>
    </row>
    <row r="885" spans="1:13" ht="19.5" customHeight="1">
      <c r="A885" s="202"/>
      <c r="B885" s="426"/>
      <c r="C885" s="426"/>
      <c r="D885" s="443"/>
      <c r="E885" s="203"/>
      <c r="F885" s="400"/>
      <c r="G885" s="401"/>
      <c r="H885" s="402"/>
      <c r="I885" s="401" t="s">
        <v>1853</v>
      </c>
      <c r="J885" s="403">
        <f>SUM(J883:J884)</f>
        <v>58000</v>
      </c>
      <c r="K885" s="403">
        <f>SUM(K883:K884)</f>
        <v>63736</v>
      </c>
      <c r="L885" s="403">
        <f>SUM(L883:L884)</f>
        <v>56321</v>
      </c>
      <c r="M885" s="621">
        <f>L885/K885*100</f>
        <v>88.36607254926572</v>
      </c>
    </row>
    <row r="886" spans="1:13" ht="6.75" customHeight="1">
      <c r="A886" s="202"/>
      <c r="B886" s="426"/>
      <c r="C886" s="426"/>
      <c r="D886" s="443"/>
      <c r="E886" s="203"/>
      <c r="F886" s="397"/>
      <c r="G886" s="406"/>
      <c r="H886" s="399"/>
      <c r="I886" s="406"/>
      <c r="J886" s="467"/>
      <c r="K886" s="467"/>
      <c r="L886" s="467"/>
      <c r="M886" s="618"/>
    </row>
    <row r="887" spans="1:13" ht="13.5" customHeight="1">
      <c r="A887" s="202"/>
      <c r="B887" s="426">
        <v>6</v>
      </c>
      <c r="C887" s="426">
        <v>2</v>
      </c>
      <c r="D887" s="443"/>
      <c r="E887" s="203"/>
      <c r="F887" s="397"/>
      <c r="G887" s="406" t="s">
        <v>1447</v>
      </c>
      <c r="H887" s="399"/>
      <c r="I887" s="406"/>
      <c r="J887" s="467"/>
      <c r="K887" s="467"/>
      <c r="L887" s="467"/>
      <c r="M887" s="618"/>
    </row>
    <row r="888" spans="1:13" ht="17.25" customHeight="1">
      <c r="A888" s="202"/>
      <c r="B888" s="426"/>
      <c r="C888" s="426"/>
      <c r="D888" s="443">
        <v>1</v>
      </c>
      <c r="E888" s="203"/>
      <c r="F888" s="397"/>
      <c r="G888" s="406"/>
      <c r="H888" s="206" t="s">
        <v>1837</v>
      </c>
      <c r="I888" s="406"/>
      <c r="J888" s="467"/>
      <c r="K888" s="243"/>
      <c r="L888" s="243"/>
      <c r="M888" s="618"/>
    </row>
    <row r="889" spans="1:13" ht="13.5" customHeight="1">
      <c r="A889" s="202"/>
      <c r="B889" s="426"/>
      <c r="C889" s="426"/>
      <c r="D889" s="443"/>
      <c r="E889" s="203">
        <v>3</v>
      </c>
      <c r="F889" s="397"/>
      <c r="G889" s="406"/>
      <c r="H889" s="399"/>
      <c r="I889" s="207" t="s">
        <v>961</v>
      </c>
      <c r="J889" s="467"/>
      <c r="K889" s="243">
        <v>1398</v>
      </c>
      <c r="L889" s="243">
        <v>1398</v>
      </c>
      <c r="M889" s="618">
        <f>L889/K889*100</f>
        <v>100</v>
      </c>
    </row>
    <row r="890" spans="1:13" ht="5.25" customHeight="1">
      <c r="A890" s="202"/>
      <c r="B890" s="426"/>
      <c r="C890" s="426"/>
      <c r="D890" s="443"/>
      <c r="E890" s="203"/>
      <c r="F890" s="397"/>
      <c r="G890" s="406"/>
      <c r="H890" s="399"/>
      <c r="I890" s="406"/>
      <c r="J890" s="467"/>
      <c r="K890" s="243"/>
      <c r="L890" s="243"/>
      <c r="M890" s="618"/>
    </row>
    <row r="891" spans="1:13" ht="16.5" customHeight="1">
      <c r="A891" s="202"/>
      <c r="B891" s="426"/>
      <c r="C891" s="426"/>
      <c r="D891" s="443"/>
      <c r="E891" s="203"/>
      <c r="F891" s="400"/>
      <c r="G891" s="401"/>
      <c r="H891" s="402"/>
      <c r="I891" s="401" t="s">
        <v>1853</v>
      </c>
      <c r="J891" s="403">
        <f>SUM(J887:J890)</f>
        <v>0</v>
      </c>
      <c r="K891" s="403">
        <f>SUM(K887:K890)</f>
        <v>1398</v>
      </c>
      <c r="L891" s="403">
        <f>SUM(L887:L890)</f>
        <v>1398</v>
      </c>
      <c r="M891" s="621">
        <f>L891/K891*100</f>
        <v>100</v>
      </c>
    </row>
    <row r="892" spans="1:13" ht="5.25" customHeight="1">
      <c r="A892" s="202"/>
      <c r="B892" s="426"/>
      <c r="C892" s="426"/>
      <c r="D892" s="443"/>
      <c r="E892" s="203"/>
      <c r="F892" s="397"/>
      <c r="G892" s="406"/>
      <c r="H892" s="399"/>
      <c r="I892" s="406"/>
      <c r="J892" s="467"/>
      <c r="K892" s="467"/>
      <c r="L892" s="467"/>
      <c r="M892" s="618"/>
    </row>
    <row r="893" spans="1:13" ht="16.5" customHeight="1">
      <c r="A893" s="202"/>
      <c r="B893" s="426">
        <v>7</v>
      </c>
      <c r="C893" s="426">
        <v>2</v>
      </c>
      <c r="D893" s="443"/>
      <c r="E893" s="203"/>
      <c r="F893" s="397"/>
      <c r="G893" s="406" t="s">
        <v>1521</v>
      </c>
      <c r="H893" s="399"/>
      <c r="I893" s="406"/>
      <c r="J893" s="467"/>
      <c r="K893" s="467"/>
      <c r="L893" s="467"/>
      <c r="M893" s="618"/>
    </row>
    <row r="894" spans="1:13" ht="16.5" customHeight="1">
      <c r="A894" s="202"/>
      <c r="B894" s="426"/>
      <c r="C894" s="426"/>
      <c r="D894" s="443">
        <v>1</v>
      </c>
      <c r="E894" s="203"/>
      <c r="F894" s="397"/>
      <c r="G894" s="406"/>
      <c r="H894" s="206" t="s">
        <v>1837</v>
      </c>
      <c r="I894" s="207"/>
      <c r="J894" s="467"/>
      <c r="K894" s="243"/>
      <c r="L894" s="243"/>
      <c r="M894" s="618"/>
    </row>
    <row r="895" spans="1:13" ht="16.5" customHeight="1">
      <c r="A895" s="202"/>
      <c r="B895" s="426"/>
      <c r="C895" s="426"/>
      <c r="D895" s="443"/>
      <c r="E895" s="203">
        <v>1</v>
      </c>
      <c r="F895" s="397"/>
      <c r="G895" s="406"/>
      <c r="H895" s="206"/>
      <c r="I895" s="207" t="s">
        <v>752</v>
      </c>
      <c r="J895" s="467"/>
      <c r="K895" s="243">
        <v>184</v>
      </c>
      <c r="L895" s="243">
        <v>103</v>
      </c>
      <c r="M895" s="618">
        <f>L895/K895*100</f>
        <v>55.97826086956522</v>
      </c>
    </row>
    <row r="896" spans="1:13" ht="16.5" customHeight="1">
      <c r="A896" s="202"/>
      <c r="B896" s="426"/>
      <c r="C896" s="426"/>
      <c r="D896" s="443"/>
      <c r="E896" s="203">
        <v>2</v>
      </c>
      <c r="F896" s="397"/>
      <c r="G896" s="406"/>
      <c r="H896" s="206"/>
      <c r="I896" s="207" t="s">
        <v>1838</v>
      </c>
      <c r="J896" s="467"/>
      <c r="K896" s="243">
        <v>42</v>
      </c>
      <c r="L896" s="243">
        <v>27</v>
      </c>
      <c r="M896" s="618">
        <f>L896/K896*100</f>
        <v>64.28571428571429</v>
      </c>
    </row>
    <row r="897" spans="1:13" ht="17.25" customHeight="1">
      <c r="A897" s="202"/>
      <c r="B897" s="426"/>
      <c r="C897" s="426"/>
      <c r="D897" s="443"/>
      <c r="E897" s="203">
        <v>3</v>
      </c>
      <c r="F897" s="397"/>
      <c r="G897" s="406"/>
      <c r="H897" s="399"/>
      <c r="I897" s="207" t="s">
        <v>961</v>
      </c>
      <c r="J897" s="467"/>
      <c r="K897" s="243">
        <v>947</v>
      </c>
      <c r="L897" s="243">
        <v>946</v>
      </c>
      <c r="M897" s="618">
        <f>L897/K897*100</f>
        <v>99.89440337909187</v>
      </c>
    </row>
    <row r="898" spans="1:13" ht="6.75" customHeight="1">
      <c r="A898" s="202"/>
      <c r="B898" s="426"/>
      <c r="C898" s="426"/>
      <c r="D898" s="443"/>
      <c r="E898" s="203"/>
      <c r="F898" s="397"/>
      <c r="G898" s="406"/>
      <c r="H898" s="399"/>
      <c r="I898" s="207"/>
      <c r="J898" s="467"/>
      <c r="K898" s="467"/>
      <c r="L898" s="467"/>
      <c r="M898" s="618"/>
    </row>
    <row r="899" spans="1:13" ht="16.5" customHeight="1">
      <c r="A899" s="202"/>
      <c r="B899" s="426"/>
      <c r="C899" s="426"/>
      <c r="D899" s="443"/>
      <c r="E899" s="203"/>
      <c r="F899" s="400"/>
      <c r="G899" s="401"/>
      <c r="H899" s="402"/>
      <c r="I899" s="401" t="s">
        <v>1853</v>
      </c>
      <c r="J899" s="403">
        <f>SUM(J893:J898)</f>
        <v>0</v>
      </c>
      <c r="K899" s="403">
        <f>SUM(K893:K898)</f>
        <v>1173</v>
      </c>
      <c r="L899" s="403">
        <f>SUM(L893:L898)</f>
        <v>1076</v>
      </c>
      <c r="M899" s="621">
        <f>L899/K899*100</f>
        <v>91.73060528559249</v>
      </c>
    </row>
    <row r="900" spans="1:13" ht="9" customHeight="1">
      <c r="A900" s="202"/>
      <c r="B900" s="426"/>
      <c r="C900" s="426"/>
      <c r="D900" s="443"/>
      <c r="E900" s="203"/>
      <c r="F900" s="204"/>
      <c r="G900" s="205"/>
      <c r="H900" s="206"/>
      <c r="I900" s="205"/>
      <c r="J900" s="213"/>
      <c r="K900" s="213"/>
      <c r="L900" s="213"/>
      <c r="M900" s="618"/>
    </row>
    <row r="901" spans="1:13" ht="15.75" customHeight="1">
      <c r="A901" s="202"/>
      <c r="B901" s="426"/>
      <c r="C901" s="426"/>
      <c r="D901" s="443"/>
      <c r="E901" s="203"/>
      <c r="F901" s="224"/>
      <c r="G901" s="225"/>
      <c r="H901" s="226"/>
      <c r="I901" s="227" t="s">
        <v>1842</v>
      </c>
      <c r="J901" s="218">
        <f>SUM(J851:J900)/2</f>
        <v>122805</v>
      </c>
      <c r="K901" s="218">
        <f>SUM(K851:K900)/2</f>
        <v>144070</v>
      </c>
      <c r="L901" s="218">
        <f>SUM(L851:L900)/2</f>
        <v>136416</v>
      </c>
      <c r="M901" s="624">
        <f>L901/K901*100</f>
        <v>94.68730478239745</v>
      </c>
    </row>
    <row r="902" spans="1:13" ht="6" customHeight="1">
      <c r="A902" s="202"/>
      <c r="B902" s="426"/>
      <c r="C902" s="426"/>
      <c r="D902" s="443"/>
      <c r="E902" s="203"/>
      <c r="F902" s="204"/>
      <c r="G902" s="205"/>
      <c r="H902" s="206"/>
      <c r="I902" s="207"/>
      <c r="J902" s="208"/>
      <c r="K902" s="208"/>
      <c r="L902" s="208"/>
      <c r="M902" s="618"/>
    </row>
    <row r="903" spans="1:13" ht="15.75" customHeight="1">
      <c r="A903" s="232">
        <v>16</v>
      </c>
      <c r="B903" s="428"/>
      <c r="C903" s="428"/>
      <c r="D903" s="445"/>
      <c r="E903" s="233"/>
      <c r="F903" s="235" t="s">
        <v>1897</v>
      </c>
      <c r="G903" s="236"/>
      <c r="H903" s="238"/>
      <c r="I903" s="207"/>
      <c r="J903" s="208"/>
      <c r="K903" s="208"/>
      <c r="L903" s="208"/>
      <c r="M903" s="618"/>
    </row>
    <row r="904" spans="1:13" ht="18.75" customHeight="1">
      <c r="A904" s="232"/>
      <c r="B904" s="428">
        <v>1</v>
      </c>
      <c r="C904" s="428">
        <v>1</v>
      </c>
      <c r="D904" s="445"/>
      <c r="E904" s="233"/>
      <c r="F904" s="409"/>
      <c r="G904" s="409" t="s">
        <v>1811</v>
      </c>
      <c r="H904" s="410"/>
      <c r="I904" s="399"/>
      <c r="J904" s="208"/>
      <c r="K904" s="208"/>
      <c r="L904" s="208"/>
      <c r="M904" s="618"/>
    </row>
    <row r="905" spans="1:13" ht="15.75" customHeight="1">
      <c r="A905" s="202"/>
      <c r="B905" s="426"/>
      <c r="C905" s="426"/>
      <c r="D905" s="443">
        <v>1</v>
      </c>
      <c r="E905" s="203"/>
      <c r="F905" s="204"/>
      <c r="G905" s="205"/>
      <c r="H905" s="206" t="s">
        <v>1837</v>
      </c>
      <c r="I905" s="207"/>
      <c r="J905" s="181"/>
      <c r="K905" s="208"/>
      <c r="L905" s="208"/>
      <c r="M905" s="618"/>
    </row>
    <row r="906" spans="1:13" ht="15.75" customHeight="1">
      <c r="A906" s="202"/>
      <c r="B906" s="426"/>
      <c r="C906" s="426"/>
      <c r="D906" s="443"/>
      <c r="E906" s="203">
        <v>3</v>
      </c>
      <c r="F906" s="204"/>
      <c r="G906" s="205"/>
      <c r="H906" s="206"/>
      <c r="I906" s="207" t="s">
        <v>753</v>
      </c>
      <c r="J906" s="181">
        <v>200</v>
      </c>
      <c r="K906" s="211">
        <v>1050</v>
      </c>
      <c r="L906" s="211">
        <v>5</v>
      </c>
      <c r="M906" s="618">
        <f>L906/K906*100</f>
        <v>0.4761904761904762</v>
      </c>
    </row>
    <row r="907" spans="1:13" ht="15.75" customHeight="1">
      <c r="A907" s="202"/>
      <c r="B907" s="426"/>
      <c r="C907" s="426"/>
      <c r="D907" s="443"/>
      <c r="E907" s="203">
        <v>5</v>
      </c>
      <c r="F907" s="204"/>
      <c r="G907" s="205"/>
      <c r="H907" s="206"/>
      <c r="I907" s="207" t="s">
        <v>893</v>
      </c>
      <c r="J907" s="211">
        <v>1150</v>
      </c>
      <c r="K907" s="211">
        <v>800</v>
      </c>
      <c r="L907" s="211">
        <v>800</v>
      </c>
      <c r="M907" s="618">
        <f>L907/K907*100</f>
        <v>100</v>
      </c>
    </row>
    <row r="908" spans="1:13" ht="3.75" customHeight="1">
      <c r="A908" s="202"/>
      <c r="B908" s="426"/>
      <c r="C908" s="426"/>
      <c r="D908" s="443"/>
      <c r="E908" s="203"/>
      <c r="F908" s="204"/>
      <c r="G908" s="205"/>
      <c r="H908" s="206"/>
      <c r="I908" s="207"/>
      <c r="J908" s="211"/>
      <c r="K908" s="211"/>
      <c r="L908" s="211"/>
      <c r="M908" s="618"/>
    </row>
    <row r="909" spans="1:13" ht="16.5" customHeight="1">
      <c r="A909" s="202"/>
      <c r="B909" s="426"/>
      <c r="C909" s="426"/>
      <c r="D909" s="443"/>
      <c r="E909" s="203"/>
      <c r="F909" s="400"/>
      <c r="G909" s="401"/>
      <c r="H909" s="402"/>
      <c r="I909" s="401" t="s">
        <v>1853</v>
      </c>
      <c r="J909" s="403">
        <f>SUM(J902:J908)</f>
        <v>1350</v>
      </c>
      <c r="K909" s="403">
        <f>SUM(K902:K908)</f>
        <v>1850</v>
      </c>
      <c r="L909" s="403">
        <f>SUM(L902:L908)</f>
        <v>805</v>
      </c>
      <c r="M909" s="621">
        <f>L909/K909*100</f>
        <v>43.513513513513516</v>
      </c>
    </row>
    <row r="910" spans="1:13" ht="3.75" customHeight="1">
      <c r="A910" s="202"/>
      <c r="B910" s="426"/>
      <c r="C910" s="426"/>
      <c r="D910" s="443"/>
      <c r="E910" s="203"/>
      <c r="F910" s="204"/>
      <c r="G910" s="205"/>
      <c r="H910" s="206"/>
      <c r="I910" s="205"/>
      <c r="J910" s="213"/>
      <c r="K910" s="213"/>
      <c r="L910" s="213"/>
      <c r="M910" s="618"/>
    </row>
    <row r="911" spans="1:13" ht="22.5" customHeight="1">
      <c r="A911" s="202"/>
      <c r="B911" s="426">
        <v>2</v>
      </c>
      <c r="C911" s="426">
        <v>1</v>
      </c>
      <c r="D911" s="443"/>
      <c r="E911" s="203"/>
      <c r="F911" s="397"/>
      <c r="G911" s="398" t="s">
        <v>1778</v>
      </c>
      <c r="H911" s="399"/>
      <c r="I911" s="399"/>
      <c r="J911" s="208"/>
      <c r="K911" s="208"/>
      <c r="L911" s="208"/>
      <c r="M911" s="618"/>
    </row>
    <row r="912" spans="1:13" ht="13.5" customHeight="1">
      <c r="A912" s="202"/>
      <c r="B912" s="426"/>
      <c r="C912" s="426"/>
      <c r="D912" s="443">
        <v>1</v>
      </c>
      <c r="E912" s="203"/>
      <c r="F912" s="204"/>
      <c r="G912" s="205"/>
      <c r="H912" s="206" t="s">
        <v>1837</v>
      </c>
      <c r="I912" s="207"/>
      <c r="J912" s="181"/>
      <c r="K912" s="181"/>
      <c r="L912" s="181"/>
      <c r="M912" s="618"/>
    </row>
    <row r="913" spans="1:13" ht="13.5" customHeight="1">
      <c r="A913" s="202"/>
      <c r="B913" s="426"/>
      <c r="C913" s="426"/>
      <c r="D913" s="443"/>
      <c r="E913" s="203">
        <v>1</v>
      </c>
      <c r="F913" s="204"/>
      <c r="G913" s="205"/>
      <c r="H913" s="206"/>
      <c r="I913" s="207" t="s">
        <v>752</v>
      </c>
      <c r="J913" s="181"/>
      <c r="K913" s="181">
        <v>50</v>
      </c>
      <c r="L913" s="181">
        <v>50</v>
      </c>
      <c r="M913" s="618">
        <f>L913/K913*100</f>
        <v>100</v>
      </c>
    </row>
    <row r="914" spans="1:13" ht="13.5" customHeight="1">
      <c r="A914" s="202"/>
      <c r="B914" s="426"/>
      <c r="C914" s="426"/>
      <c r="D914" s="443"/>
      <c r="E914" s="203">
        <v>2</v>
      </c>
      <c r="F914" s="204"/>
      <c r="G914" s="205"/>
      <c r="H914" s="206"/>
      <c r="I914" s="207" t="s">
        <v>1838</v>
      </c>
      <c r="J914" s="181"/>
      <c r="K914" s="181">
        <v>41</v>
      </c>
      <c r="L914" s="181">
        <v>1</v>
      </c>
      <c r="M914" s="618">
        <f>L914/K914*100</f>
        <v>2.4390243902439024</v>
      </c>
    </row>
    <row r="915" spans="1:13" ht="13.5" customHeight="1">
      <c r="A915" s="202"/>
      <c r="B915" s="426"/>
      <c r="C915" s="426"/>
      <c r="D915" s="443"/>
      <c r="E915" s="203">
        <v>3</v>
      </c>
      <c r="F915" s="204"/>
      <c r="G915" s="205"/>
      <c r="H915" s="206"/>
      <c r="I915" s="207" t="s">
        <v>753</v>
      </c>
      <c r="J915" s="181">
        <v>500</v>
      </c>
      <c r="K915" s="181">
        <v>614</v>
      </c>
      <c r="L915" s="181">
        <v>614</v>
      </c>
      <c r="M915" s="618">
        <f>L915/K915*100</f>
        <v>100</v>
      </c>
    </row>
    <row r="916" spans="1:13" ht="4.5" customHeight="1">
      <c r="A916" s="202"/>
      <c r="B916" s="426"/>
      <c r="C916" s="426"/>
      <c r="D916" s="443"/>
      <c r="E916" s="203"/>
      <c r="F916" s="204"/>
      <c r="G916" s="205"/>
      <c r="H916" s="206"/>
      <c r="I916" s="207"/>
      <c r="J916" s="208"/>
      <c r="K916" s="208"/>
      <c r="L916" s="208"/>
      <c r="M916" s="618"/>
    </row>
    <row r="917" spans="1:13" ht="17.25" customHeight="1">
      <c r="A917" s="202"/>
      <c r="B917" s="426"/>
      <c r="C917" s="426"/>
      <c r="D917" s="443"/>
      <c r="E917" s="203"/>
      <c r="F917" s="400"/>
      <c r="G917" s="401"/>
      <c r="H917" s="402"/>
      <c r="I917" s="401" t="s">
        <v>1853</v>
      </c>
      <c r="J917" s="403">
        <f>SUM(J910:J916)</f>
        <v>500</v>
      </c>
      <c r="K917" s="403">
        <f>SUM(K910:K916)</f>
        <v>705</v>
      </c>
      <c r="L917" s="403">
        <f>SUM(L910:L916)</f>
        <v>665</v>
      </c>
      <c r="M917" s="621">
        <f>L917/K917*100</f>
        <v>94.32624113475178</v>
      </c>
    </row>
    <row r="918" spans="1:13" ht="6.75" customHeight="1">
      <c r="A918" s="202"/>
      <c r="B918" s="426"/>
      <c r="C918" s="426"/>
      <c r="D918" s="443"/>
      <c r="E918" s="203"/>
      <c r="F918" s="204"/>
      <c r="G918" s="205"/>
      <c r="H918" s="206"/>
      <c r="I918" s="205"/>
      <c r="J918" s="213"/>
      <c r="K918" s="213"/>
      <c r="L918" s="213"/>
      <c r="M918" s="618"/>
    </row>
    <row r="919" spans="1:13" ht="14.25" customHeight="1">
      <c r="A919" s="202"/>
      <c r="B919" s="426">
        <v>3</v>
      </c>
      <c r="C919" s="426">
        <v>2</v>
      </c>
      <c r="D919" s="443"/>
      <c r="E919" s="203"/>
      <c r="F919" s="397"/>
      <c r="G919" s="398" t="s">
        <v>1808</v>
      </c>
      <c r="H919" s="399"/>
      <c r="I919" s="399"/>
      <c r="J919" s="208"/>
      <c r="K919" s="208"/>
      <c r="L919" s="208"/>
      <c r="M919" s="618"/>
    </row>
    <row r="920" spans="1:13" ht="15.75" customHeight="1">
      <c r="A920" s="202"/>
      <c r="B920" s="426"/>
      <c r="C920" s="426"/>
      <c r="D920" s="443">
        <v>1</v>
      </c>
      <c r="E920" s="203"/>
      <c r="F920" s="204"/>
      <c r="G920" s="205"/>
      <c r="H920" s="206" t="s">
        <v>1837</v>
      </c>
      <c r="I920" s="207"/>
      <c r="J920" s="208"/>
      <c r="K920" s="208"/>
      <c r="L920" s="208"/>
      <c r="M920" s="618"/>
    </row>
    <row r="921" spans="1:13" ht="15.75" customHeight="1">
      <c r="A921" s="202"/>
      <c r="B921" s="426"/>
      <c r="C921" s="426"/>
      <c r="D921" s="443"/>
      <c r="E921" s="203">
        <v>1</v>
      </c>
      <c r="F921" s="215"/>
      <c r="G921" s="205"/>
      <c r="H921" s="206"/>
      <c r="I921" s="207" t="s">
        <v>752</v>
      </c>
      <c r="J921" s="220">
        <v>118</v>
      </c>
      <c r="K921" s="220">
        <v>171</v>
      </c>
      <c r="L921" s="220">
        <v>171</v>
      </c>
      <c r="M921" s="618">
        <f>L921/K921*100</f>
        <v>100</v>
      </c>
    </row>
    <row r="922" spans="1:13" ht="15.75" customHeight="1">
      <c r="A922" s="202"/>
      <c r="B922" s="426"/>
      <c r="C922" s="426"/>
      <c r="D922" s="443"/>
      <c r="E922" s="203">
        <v>2</v>
      </c>
      <c r="F922" s="215"/>
      <c r="G922" s="205"/>
      <c r="H922" s="206"/>
      <c r="I922" s="207" t="s">
        <v>1838</v>
      </c>
      <c r="J922" s="220">
        <v>33</v>
      </c>
      <c r="K922" s="220">
        <v>33</v>
      </c>
      <c r="L922" s="220">
        <v>24</v>
      </c>
      <c r="M922" s="618">
        <f>L922/K922*100</f>
        <v>72.72727272727273</v>
      </c>
    </row>
    <row r="923" spans="1:13" ht="12.75" customHeight="1">
      <c r="A923" s="202"/>
      <c r="B923" s="426"/>
      <c r="C923" s="426"/>
      <c r="D923" s="443"/>
      <c r="E923" s="233">
        <v>3</v>
      </c>
      <c r="F923" s="239"/>
      <c r="G923" s="236"/>
      <c r="H923" s="238"/>
      <c r="I923" s="237" t="s">
        <v>753</v>
      </c>
      <c r="J923" s="220">
        <v>1340</v>
      </c>
      <c r="K923" s="220">
        <v>2088</v>
      </c>
      <c r="L923" s="220">
        <v>1926</v>
      </c>
      <c r="M923" s="618">
        <f>L923/K923*100</f>
        <v>92.24137931034483</v>
      </c>
    </row>
    <row r="924" spans="1:13" ht="1.5" customHeight="1">
      <c r="A924" s="202"/>
      <c r="B924" s="426"/>
      <c r="C924" s="426"/>
      <c r="D924" s="443"/>
      <c r="E924" s="203"/>
      <c r="F924" s="204"/>
      <c r="G924" s="205"/>
      <c r="H924" s="206"/>
      <c r="I924" s="207"/>
      <c r="J924" s="208"/>
      <c r="K924" s="208"/>
      <c r="L924" s="208"/>
      <c r="M924" s="618"/>
    </row>
    <row r="925" spans="1:13" ht="14.25" customHeight="1">
      <c r="A925" s="202"/>
      <c r="B925" s="426"/>
      <c r="C925" s="426"/>
      <c r="D925" s="443"/>
      <c r="E925" s="203"/>
      <c r="F925" s="221"/>
      <c r="G925" s="401"/>
      <c r="H925" s="402"/>
      <c r="I925" s="401" t="s">
        <v>1853</v>
      </c>
      <c r="J925" s="403">
        <f>SUM(J919:J924)</f>
        <v>1491</v>
      </c>
      <c r="K925" s="403">
        <f>SUM(K919:K924)</f>
        <v>2292</v>
      </c>
      <c r="L925" s="403">
        <f>SUM(L919:L924)</f>
        <v>2121</v>
      </c>
      <c r="M925" s="621">
        <f>L925/K925*100</f>
        <v>92.5392670157068</v>
      </c>
    </row>
    <row r="926" spans="1:13" ht="3.75" customHeight="1">
      <c r="A926" s="202"/>
      <c r="B926" s="426"/>
      <c r="C926" s="426"/>
      <c r="D926" s="443"/>
      <c r="E926" s="203"/>
      <c r="F926" s="204"/>
      <c r="G926" s="205"/>
      <c r="H926" s="206"/>
      <c r="I926" s="205"/>
      <c r="J926" s="213"/>
      <c r="K926" s="213"/>
      <c r="L926" s="213"/>
      <c r="M926" s="618"/>
    </row>
    <row r="927" spans="1:13" ht="15.75" customHeight="1">
      <c r="A927" s="202"/>
      <c r="B927" s="426">
        <v>4</v>
      </c>
      <c r="C927" s="426">
        <v>1</v>
      </c>
      <c r="D927" s="443"/>
      <c r="E927" s="203"/>
      <c r="F927" s="397"/>
      <c r="G927" s="398" t="s">
        <v>1770</v>
      </c>
      <c r="H927" s="399"/>
      <c r="I927" s="399"/>
      <c r="J927" s="208"/>
      <c r="K927" s="208"/>
      <c r="L927" s="208"/>
      <c r="M927" s="618"/>
    </row>
    <row r="928" spans="1:13" ht="15.75" customHeight="1">
      <c r="A928" s="202"/>
      <c r="B928" s="426"/>
      <c r="C928" s="426"/>
      <c r="D928" s="443">
        <v>1</v>
      </c>
      <c r="E928" s="203"/>
      <c r="F928" s="204"/>
      <c r="G928" s="205"/>
      <c r="H928" s="206" t="s">
        <v>1837</v>
      </c>
      <c r="I928" s="207"/>
      <c r="J928" s="208"/>
      <c r="K928" s="181"/>
      <c r="L928" s="181"/>
      <c r="M928" s="618"/>
    </row>
    <row r="929" spans="1:13" ht="15.75" customHeight="1">
      <c r="A929" s="202"/>
      <c r="B929" s="426"/>
      <c r="C929" s="426"/>
      <c r="D929" s="443"/>
      <c r="E929" s="203">
        <v>1</v>
      </c>
      <c r="F929" s="204"/>
      <c r="G929" s="205"/>
      <c r="H929" s="206"/>
      <c r="I929" s="207" t="s">
        <v>752</v>
      </c>
      <c r="J929" s="208"/>
      <c r="K929" s="181">
        <v>77</v>
      </c>
      <c r="L929" s="181">
        <v>77</v>
      </c>
      <c r="M929" s="618">
        <f>L929/K929*100</f>
        <v>100</v>
      </c>
    </row>
    <row r="930" spans="1:13" ht="15.75" customHeight="1">
      <c r="A930" s="202"/>
      <c r="B930" s="426"/>
      <c r="C930" s="426"/>
      <c r="D930" s="443"/>
      <c r="E930" s="203">
        <v>3</v>
      </c>
      <c r="F930" s="204"/>
      <c r="G930" s="205"/>
      <c r="H930" s="206"/>
      <c r="I930" s="207" t="s">
        <v>753</v>
      </c>
      <c r="J930" s="181">
        <v>1500</v>
      </c>
      <c r="K930" s="181">
        <v>2582</v>
      </c>
      <c r="L930" s="181">
        <v>2232</v>
      </c>
      <c r="M930" s="618">
        <f>L930/K930*100</f>
        <v>86.44461657629743</v>
      </c>
    </row>
    <row r="931" spans="1:13" ht="15.75" customHeight="1">
      <c r="A931" s="202"/>
      <c r="B931" s="426"/>
      <c r="C931" s="426"/>
      <c r="D931" s="443"/>
      <c r="E931" s="203">
        <v>5</v>
      </c>
      <c r="F931" s="204"/>
      <c r="G931" s="205"/>
      <c r="H931" s="206"/>
      <c r="I931" s="207" t="s">
        <v>893</v>
      </c>
      <c r="J931" s="211">
        <v>450</v>
      </c>
      <c r="K931" s="211">
        <v>820</v>
      </c>
      <c r="L931" s="211">
        <v>720</v>
      </c>
      <c r="M931" s="618">
        <f>L931/K931*100</f>
        <v>87.8048780487805</v>
      </c>
    </row>
    <row r="932" spans="1:13" ht="12.75" customHeight="1" hidden="1">
      <c r="A932" s="202"/>
      <c r="B932" s="426"/>
      <c r="C932" s="426"/>
      <c r="D932" s="443"/>
      <c r="E932" s="203"/>
      <c r="F932" s="204"/>
      <c r="G932" s="205"/>
      <c r="H932" s="206"/>
      <c r="I932" s="207"/>
      <c r="J932" s="208"/>
      <c r="K932" s="208"/>
      <c r="L932" s="208"/>
      <c r="M932" s="618" t="e">
        <f>L932/K932*100</f>
        <v>#DIV/0!</v>
      </c>
    </row>
    <row r="933" spans="1:13" ht="15.75" customHeight="1">
      <c r="A933" s="202"/>
      <c r="B933" s="426"/>
      <c r="C933" s="426"/>
      <c r="D933" s="443"/>
      <c r="E933" s="203"/>
      <c r="F933" s="400"/>
      <c r="G933" s="401"/>
      <c r="H933" s="402"/>
      <c r="I933" s="401" t="s">
        <v>1853</v>
      </c>
      <c r="J933" s="403">
        <f>SUM(J926:J932)</f>
        <v>1950</v>
      </c>
      <c r="K933" s="403">
        <f>SUM(K926:K932)</f>
        <v>3479</v>
      </c>
      <c r="L933" s="403">
        <f>SUM(L926:L932)</f>
        <v>3029</v>
      </c>
      <c r="M933" s="621">
        <f>L933/K933*100</f>
        <v>87.06524863466514</v>
      </c>
    </row>
    <row r="934" spans="1:13" ht="5.25" customHeight="1">
      <c r="A934" s="202"/>
      <c r="B934" s="426"/>
      <c r="C934" s="426"/>
      <c r="D934" s="443"/>
      <c r="E934" s="203"/>
      <c r="F934" s="215"/>
      <c r="G934" s="205"/>
      <c r="H934" s="206"/>
      <c r="I934" s="205"/>
      <c r="J934" s="213"/>
      <c r="K934" s="213"/>
      <c r="L934" s="213"/>
      <c r="M934" s="618"/>
    </row>
    <row r="935" spans="1:13" ht="15.75" customHeight="1">
      <c r="A935" s="202"/>
      <c r="B935" s="426">
        <v>5</v>
      </c>
      <c r="C935" s="426">
        <v>1</v>
      </c>
      <c r="D935" s="443"/>
      <c r="E935" s="203"/>
      <c r="F935" s="397"/>
      <c r="G935" s="398" t="s">
        <v>1781</v>
      </c>
      <c r="H935" s="399"/>
      <c r="I935" s="399"/>
      <c r="J935" s="208"/>
      <c r="K935" s="208"/>
      <c r="L935" s="208"/>
      <c r="M935" s="618"/>
    </row>
    <row r="936" spans="1:13" ht="15.75" customHeight="1">
      <c r="A936" s="202"/>
      <c r="B936" s="426"/>
      <c r="C936" s="426"/>
      <c r="D936" s="443">
        <v>1</v>
      </c>
      <c r="E936" s="203"/>
      <c r="F936" s="204"/>
      <c r="G936" s="205"/>
      <c r="H936" s="206" t="s">
        <v>1837</v>
      </c>
      <c r="I936" s="207"/>
      <c r="J936" s="208"/>
      <c r="K936" s="181"/>
      <c r="L936" s="181"/>
      <c r="M936" s="618"/>
    </row>
    <row r="937" spans="1:13" ht="15.75" customHeight="1">
      <c r="A937" s="202"/>
      <c r="B937" s="426"/>
      <c r="C937" s="426"/>
      <c r="D937" s="443"/>
      <c r="E937" s="203">
        <v>1</v>
      </c>
      <c r="F937" s="204"/>
      <c r="G937" s="205"/>
      <c r="H937" s="206"/>
      <c r="I937" s="207" t="s">
        <v>752</v>
      </c>
      <c r="J937" s="181">
        <v>101</v>
      </c>
      <c r="K937" s="181">
        <v>101</v>
      </c>
      <c r="L937" s="181"/>
      <c r="M937" s="618"/>
    </row>
    <row r="938" spans="1:13" ht="15.75" customHeight="1">
      <c r="A938" s="202"/>
      <c r="B938" s="426"/>
      <c r="C938" s="426"/>
      <c r="D938" s="443"/>
      <c r="E938" s="203">
        <v>2</v>
      </c>
      <c r="F938" s="204"/>
      <c r="G938" s="205"/>
      <c r="H938" s="206"/>
      <c r="I938" s="207" t="s">
        <v>1838</v>
      </c>
      <c r="J938" s="181">
        <v>29</v>
      </c>
      <c r="K938" s="181">
        <v>29</v>
      </c>
      <c r="L938" s="181"/>
      <c r="M938" s="618"/>
    </row>
    <row r="939" spans="1:13" ht="15.75" customHeight="1">
      <c r="A939" s="202"/>
      <c r="B939" s="426"/>
      <c r="C939" s="426"/>
      <c r="D939" s="443"/>
      <c r="E939" s="203">
        <v>3</v>
      </c>
      <c r="F939" s="204"/>
      <c r="G939" s="205"/>
      <c r="H939" s="206"/>
      <c r="I939" s="207" t="s">
        <v>753</v>
      </c>
      <c r="J939" s="181">
        <v>1870</v>
      </c>
      <c r="K939" s="181">
        <v>2477</v>
      </c>
      <c r="L939" s="181">
        <v>2466</v>
      </c>
      <c r="M939" s="618">
        <f>L939/K939*100</f>
        <v>99.55591441259588</v>
      </c>
    </row>
    <row r="940" spans="1:13" ht="2.25" customHeight="1">
      <c r="A940" s="202"/>
      <c r="B940" s="426"/>
      <c r="C940" s="426"/>
      <c r="D940" s="443"/>
      <c r="E940" s="203"/>
      <c r="F940" s="204"/>
      <c r="G940" s="205"/>
      <c r="H940" s="206"/>
      <c r="I940" s="207"/>
      <c r="J940" s="181"/>
      <c r="K940" s="181"/>
      <c r="L940" s="181"/>
      <c r="M940" s="618"/>
    </row>
    <row r="941" spans="1:13" ht="12" customHeight="1" hidden="1">
      <c r="A941" s="202"/>
      <c r="B941" s="426"/>
      <c r="C941" s="426"/>
      <c r="D941" s="443"/>
      <c r="E941" s="203"/>
      <c r="F941" s="204"/>
      <c r="G941" s="205"/>
      <c r="H941" s="206"/>
      <c r="I941" s="207"/>
      <c r="J941" s="208"/>
      <c r="K941" s="208"/>
      <c r="L941" s="208"/>
      <c r="M941" s="618" t="e">
        <f>L941/K941*100</f>
        <v>#DIV/0!</v>
      </c>
    </row>
    <row r="942" spans="1:13" ht="15.75" customHeight="1">
      <c r="A942" s="202"/>
      <c r="B942" s="426"/>
      <c r="C942" s="426"/>
      <c r="D942" s="443"/>
      <c r="E942" s="203"/>
      <c r="F942" s="400"/>
      <c r="G942" s="401"/>
      <c r="H942" s="402"/>
      <c r="I942" s="401" t="s">
        <v>1853</v>
      </c>
      <c r="J942" s="403">
        <f>SUM(J934:J941)</f>
        <v>2000</v>
      </c>
      <c r="K942" s="403">
        <f>SUM(K934:K941)</f>
        <v>2607</v>
      </c>
      <c r="L942" s="403">
        <f>SUM(L934:L941)</f>
        <v>2466</v>
      </c>
      <c r="M942" s="621">
        <f>L942/K942*100</f>
        <v>94.59148446490218</v>
      </c>
    </row>
    <row r="943" spans="1:13" ht="1.5" customHeight="1">
      <c r="A943" s="202"/>
      <c r="B943" s="426"/>
      <c r="C943" s="426"/>
      <c r="D943" s="443"/>
      <c r="E943" s="203"/>
      <c r="F943" s="215"/>
      <c r="G943" s="205"/>
      <c r="H943" s="206"/>
      <c r="I943" s="205"/>
      <c r="J943" s="213"/>
      <c r="K943" s="213"/>
      <c r="L943" s="213"/>
      <c r="M943" s="618"/>
    </row>
    <row r="944" spans="1:13" ht="15.75" customHeight="1">
      <c r="A944" s="202"/>
      <c r="B944" s="426">
        <v>6</v>
      </c>
      <c r="C944" s="426">
        <v>2</v>
      </c>
      <c r="D944" s="443"/>
      <c r="E944" s="203"/>
      <c r="F944" s="397"/>
      <c r="G944" s="398" t="s">
        <v>2050</v>
      </c>
      <c r="H944" s="399"/>
      <c r="I944" s="399"/>
      <c r="J944" s="208"/>
      <c r="K944" s="208"/>
      <c r="L944" s="208"/>
      <c r="M944" s="618"/>
    </row>
    <row r="945" spans="1:13" ht="15.75" customHeight="1">
      <c r="A945" s="202"/>
      <c r="B945" s="426"/>
      <c r="C945" s="426"/>
      <c r="D945" s="443">
        <v>1</v>
      </c>
      <c r="E945" s="203"/>
      <c r="F945" s="204"/>
      <c r="G945" s="205"/>
      <c r="H945" s="206" t="s">
        <v>1837</v>
      </c>
      <c r="I945" s="207"/>
      <c r="J945" s="208"/>
      <c r="K945" s="208"/>
      <c r="L945" s="208"/>
      <c r="M945" s="618"/>
    </row>
    <row r="946" spans="1:13" ht="15.75" customHeight="1">
      <c r="A946" s="202"/>
      <c r="B946" s="426"/>
      <c r="C946" s="426"/>
      <c r="D946" s="443"/>
      <c r="E946" s="203">
        <v>1</v>
      </c>
      <c r="F946" s="204"/>
      <c r="G946" s="205"/>
      <c r="H946" s="206"/>
      <c r="I946" s="207" t="s">
        <v>752</v>
      </c>
      <c r="J946" s="211">
        <v>200</v>
      </c>
      <c r="K946" s="211">
        <v>465</v>
      </c>
      <c r="L946" s="211">
        <v>200</v>
      </c>
      <c r="M946" s="618">
        <f>L946/K946*100</f>
        <v>43.01075268817204</v>
      </c>
    </row>
    <row r="947" spans="1:13" ht="15.75" customHeight="1">
      <c r="A947" s="202"/>
      <c r="B947" s="426"/>
      <c r="C947" s="426"/>
      <c r="D947" s="443"/>
      <c r="E947" s="203">
        <v>2</v>
      </c>
      <c r="F947" s="204"/>
      <c r="G947" s="205"/>
      <c r="H947" s="206"/>
      <c r="I947" s="207" t="s">
        <v>1838</v>
      </c>
      <c r="J947" s="211">
        <v>52</v>
      </c>
      <c r="K947" s="211">
        <v>52</v>
      </c>
      <c r="L947" s="211">
        <v>33</v>
      </c>
      <c r="M947" s="618">
        <f>L947/K947*100</f>
        <v>63.46153846153846</v>
      </c>
    </row>
    <row r="948" spans="1:13" ht="15.75" customHeight="1">
      <c r="A948" s="202"/>
      <c r="B948" s="426"/>
      <c r="C948" s="426"/>
      <c r="D948" s="443"/>
      <c r="E948" s="203">
        <v>3</v>
      </c>
      <c r="F948" s="204"/>
      <c r="G948" s="205"/>
      <c r="H948" s="206"/>
      <c r="I948" s="207" t="s">
        <v>753</v>
      </c>
      <c r="J948" s="211">
        <v>248</v>
      </c>
      <c r="K948" s="211">
        <v>2960</v>
      </c>
      <c r="L948" s="211">
        <v>1461</v>
      </c>
      <c r="M948" s="618">
        <f>L948/K948*100</f>
        <v>49.358108108108105</v>
      </c>
    </row>
    <row r="949" spans="1:13" ht="2.25" customHeight="1">
      <c r="A949" s="202"/>
      <c r="B949" s="426"/>
      <c r="C949" s="426"/>
      <c r="D949" s="443"/>
      <c r="E949" s="203"/>
      <c r="F949" s="204"/>
      <c r="G949" s="205"/>
      <c r="H949" s="206"/>
      <c r="I949" s="207"/>
      <c r="J949" s="208"/>
      <c r="K949" s="208"/>
      <c r="L949" s="208"/>
      <c r="M949" s="618"/>
    </row>
    <row r="950" spans="1:13" ht="14.25" customHeight="1">
      <c r="A950" s="202"/>
      <c r="B950" s="426"/>
      <c r="C950" s="426"/>
      <c r="D950" s="443"/>
      <c r="E950" s="203"/>
      <c r="F950" s="221"/>
      <c r="G950" s="401"/>
      <c r="H950" s="402"/>
      <c r="I950" s="401" t="s">
        <v>1853</v>
      </c>
      <c r="J950" s="403">
        <f>SUM(J943:J949)</f>
        <v>500</v>
      </c>
      <c r="K950" s="403">
        <f>SUM(K943:K949)</f>
        <v>3477</v>
      </c>
      <c r="L950" s="403">
        <f>SUM(L943:L949)</f>
        <v>1694</v>
      </c>
      <c r="M950" s="621">
        <f>L950/K950*100</f>
        <v>48.72016105838367</v>
      </c>
    </row>
    <row r="951" spans="1:13" ht="3" customHeight="1">
      <c r="A951" s="202"/>
      <c r="B951" s="426"/>
      <c r="C951" s="426"/>
      <c r="D951" s="443"/>
      <c r="E951" s="203"/>
      <c r="F951" s="215"/>
      <c r="G951" s="205"/>
      <c r="H951" s="206"/>
      <c r="I951" s="205"/>
      <c r="J951" s="213"/>
      <c r="K951" s="213"/>
      <c r="L951" s="213"/>
      <c r="M951" s="618"/>
    </row>
    <row r="952" spans="1:13" ht="15.75" customHeight="1">
      <c r="A952" s="202"/>
      <c r="B952" s="426">
        <v>7</v>
      </c>
      <c r="C952" s="426">
        <v>2</v>
      </c>
      <c r="D952" s="443"/>
      <c r="E952" s="203"/>
      <c r="F952" s="397"/>
      <c r="G952" s="398" t="s">
        <v>1771</v>
      </c>
      <c r="H952" s="399"/>
      <c r="I952" s="399"/>
      <c r="J952" s="208"/>
      <c r="K952" s="208"/>
      <c r="L952" s="208"/>
      <c r="M952" s="618"/>
    </row>
    <row r="953" spans="1:13" ht="15.75" customHeight="1">
      <c r="A953" s="202"/>
      <c r="B953" s="426"/>
      <c r="C953" s="426"/>
      <c r="D953" s="443">
        <v>1</v>
      </c>
      <c r="E953" s="203"/>
      <c r="F953" s="204"/>
      <c r="G953" s="205"/>
      <c r="H953" s="206" t="s">
        <v>1837</v>
      </c>
      <c r="I953" s="207"/>
      <c r="J953" s="208"/>
      <c r="K953" s="208"/>
      <c r="L953" s="208"/>
      <c r="M953" s="618"/>
    </row>
    <row r="954" spans="1:13" ht="15.75" customHeight="1">
      <c r="A954" s="202"/>
      <c r="B954" s="426"/>
      <c r="C954" s="426"/>
      <c r="D954" s="443"/>
      <c r="E954" s="203">
        <v>3</v>
      </c>
      <c r="F954" s="204"/>
      <c r="G954" s="205"/>
      <c r="H954" s="206"/>
      <c r="I954" s="207" t="s">
        <v>753</v>
      </c>
      <c r="J954" s="211">
        <v>150</v>
      </c>
      <c r="K954" s="211"/>
      <c r="L954" s="211"/>
      <c r="M954" s="618"/>
    </row>
    <row r="955" spans="1:13" ht="15.75" customHeight="1">
      <c r="A955" s="202"/>
      <c r="B955" s="426"/>
      <c r="C955" s="426"/>
      <c r="D955" s="443"/>
      <c r="E955" s="203">
        <v>5</v>
      </c>
      <c r="F955" s="204"/>
      <c r="G955" s="205"/>
      <c r="H955" s="206"/>
      <c r="I955" s="207" t="s">
        <v>893</v>
      </c>
      <c r="J955" s="211">
        <v>100</v>
      </c>
      <c r="K955" s="211">
        <v>100</v>
      </c>
      <c r="L955" s="211">
        <v>100</v>
      </c>
      <c r="M955" s="618">
        <f>L955/K955*100</f>
        <v>100</v>
      </c>
    </row>
    <row r="956" spans="1:13" ht="5.25" customHeight="1">
      <c r="A956" s="202"/>
      <c r="B956" s="426"/>
      <c r="C956" s="426"/>
      <c r="D956" s="443"/>
      <c r="E956" s="203"/>
      <c r="F956" s="204"/>
      <c r="G956" s="205"/>
      <c r="H956" s="206"/>
      <c r="I956" s="207"/>
      <c r="J956" s="208"/>
      <c r="K956" s="208"/>
      <c r="L956" s="208"/>
      <c r="M956" s="618"/>
    </row>
    <row r="957" spans="1:13" ht="17.25" customHeight="1">
      <c r="A957" s="202"/>
      <c r="B957" s="426"/>
      <c r="C957" s="426"/>
      <c r="D957" s="443"/>
      <c r="E957" s="203"/>
      <c r="F957" s="400"/>
      <c r="G957" s="401"/>
      <c r="H957" s="402"/>
      <c r="I957" s="401" t="s">
        <v>1853</v>
      </c>
      <c r="J957" s="403">
        <f>SUM(J951:J956)</f>
        <v>250</v>
      </c>
      <c r="K957" s="403">
        <f>SUM(K951:K956)</f>
        <v>100</v>
      </c>
      <c r="L957" s="403">
        <f>SUM(L951:L956)</f>
        <v>100</v>
      </c>
      <c r="M957" s="621">
        <f>L957/K957*100</f>
        <v>100</v>
      </c>
    </row>
    <row r="958" spans="1:13" ht="9" customHeight="1">
      <c r="A958" s="202"/>
      <c r="B958" s="426"/>
      <c r="C958" s="426"/>
      <c r="D958" s="443"/>
      <c r="E958" s="203"/>
      <c r="F958" s="215"/>
      <c r="G958" s="205"/>
      <c r="H958" s="206"/>
      <c r="I958" s="205"/>
      <c r="J958" s="213"/>
      <c r="K958" s="213"/>
      <c r="L958" s="213"/>
      <c r="M958" s="618"/>
    </row>
    <row r="959" spans="1:13" ht="15.75" customHeight="1">
      <c r="A959" s="202"/>
      <c r="B959" s="426">
        <v>8</v>
      </c>
      <c r="C959" s="426">
        <v>2</v>
      </c>
      <c r="D959" s="443"/>
      <c r="E959" s="203"/>
      <c r="F959" s="397"/>
      <c r="G959" s="398" t="s">
        <v>2038</v>
      </c>
      <c r="H959" s="399"/>
      <c r="I959" s="399"/>
      <c r="J959" s="208"/>
      <c r="K959" s="208"/>
      <c r="L959" s="208"/>
      <c r="M959" s="618"/>
    </row>
    <row r="960" spans="1:13" ht="15.75" customHeight="1">
      <c r="A960" s="202"/>
      <c r="B960" s="426"/>
      <c r="C960" s="426"/>
      <c r="D960" s="443">
        <v>1</v>
      </c>
      <c r="E960" s="203"/>
      <c r="F960" s="204"/>
      <c r="G960" s="205"/>
      <c r="H960" s="206" t="s">
        <v>1837</v>
      </c>
      <c r="I960" s="207"/>
      <c r="J960" s="208"/>
      <c r="K960" s="208"/>
      <c r="L960" s="208"/>
      <c r="M960" s="618"/>
    </row>
    <row r="961" spans="1:13" ht="13.5" customHeight="1">
      <c r="A961" s="202"/>
      <c r="B961" s="426"/>
      <c r="C961" s="426"/>
      <c r="D961" s="443"/>
      <c r="E961" s="203">
        <v>5</v>
      </c>
      <c r="F961" s="204"/>
      <c r="G961" s="205"/>
      <c r="H961" s="206"/>
      <c r="I961" s="207" t="s">
        <v>893</v>
      </c>
      <c r="J961" s="211">
        <v>2600</v>
      </c>
      <c r="K961" s="211">
        <v>3377</v>
      </c>
      <c r="L961" s="211">
        <v>3102</v>
      </c>
      <c r="M961" s="618">
        <f>L961/K961*100</f>
        <v>91.85667752442997</v>
      </c>
    </row>
    <row r="962" spans="1:13" ht="3.75" customHeight="1">
      <c r="A962" s="202"/>
      <c r="B962" s="426"/>
      <c r="C962" s="426"/>
      <c r="D962" s="443"/>
      <c r="E962" s="203"/>
      <c r="F962" s="204"/>
      <c r="G962" s="205"/>
      <c r="H962" s="206"/>
      <c r="I962" s="207"/>
      <c r="J962" s="208"/>
      <c r="K962" s="208"/>
      <c r="L962" s="208"/>
      <c r="M962" s="618"/>
    </row>
    <row r="963" spans="1:13" ht="16.5" customHeight="1">
      <c r="A963" s="202"/>
      <c r="B963" s="426"/>
      <c r="C963" s="426"/>
      <c r="D963" s="443"/>
      <c r="E963" s="203"/>
      <c r="F963" s="400"/>
      <c r="G963" s="401"/>
      <c r="H963" s="402"/>
      <c r="I963" s="401" t="s">
        <v>1853</v>
      </c>
      <c r="J963" s="403">
        <f>SUM(J958:J962)</f>
        <v>2600</v>
      </c>
      <c r="K963" s="403">
        <f>SUM(K958:K962)</f>
        <v>3377</v>
      </c>
      <c r="L963" s="403">
        <f>SUM(L958:L962)</f>
        <v>3102</v>
      </c>
      <c r="M963" s="621">
        <f>L963/K963*100</f>
        <v>91.85667752442997</v>
      </c>
    </row>
    <row r="964" spans="1:13" ht="3.75" customHeight="1">
      <c r="A964" s="202"/>
      <c r="B964" s="426"/>
      <c r="C964" s="426"/>
      <c r="D964" s="443"/>
      <c r="E964" s="203"/>
      <c r="F964" s="215"/>
      <c r="G964" s="205"/>
      <c r="H964" s="206"/>
      <c r="I964" s="205"/>
      <c r="J964" s="213"/>
      <c r="K964" s="213"/>
      <c r="L964" s="213"/>
      <c r="M964" s="618"/>
    </row>
    <row r="965" spans="1:13" ht="15.75" customHeight="1">
      <c r="A965" s="202"/>
      <c r="B965" s="426">
        <v>9</v>
      </c>
      <c r="C965" s="426">
        <v>1</v>
      </c>
      <c r="D965" s="443"/>
      <c r="E965" s="203"/>
      <c r="F965" s="397"/>
      <c r="G965" s="398" t="s">
        <v>2039</v>
      </c>
      <c r="H965" s="399"/>
      <c r="I965" s="399"/>
      <c r="J965" s="208"/>
      <c r="K965" s="208"/>
      <c r="L965" s="208"/>
      <c r="M965" s="618"/>
    </row>
    <row r="966" spans="1:13" ht="15.75" customHeight="1">
      <c r="A966" s="202"/>
      <c r="B966" s="426"/>
      <c r="C966" s="426"/>
      <c r="D966" s="443">
        <v>1</v>
      </c>
      <c r="E966" s="203"/>
      <c r="F966" s="204"/>
      <c r="G966" s="205"/>
      <c r="H966" s="206" t="s">
        <v>1837</v>
      </c>
      <c r="I966" s="207"/>
      <c r="J966" s="208"/>
      <c r="K966" s="208"/>
      <c r="L966" s="208"/>
      <c r="M966" s="618"/>
    </row>
    <row r="967" spans="1:13" ht="17.25" customHeight="1">
      <c r="A967" s="202"/>
      <c r="B967" s="426"/>
      <c r="C967" s="426"/>
      <c r="D967" s="443"/>
      <c r="E967" s="203">
        <v>3</v>
      </c>
      <c r="F967" s="204"/>
      <c r="G967" s="205"/>
      <c r="H967" s="206"/>
      <c r="I967" s="207" t="s">
        <v>753</v>
      </c>
      <c r="J967" s="211">
        <v>100</v>
      </c>
      <c r="K967" s="211">
        <v>100</v>
      </c>
      <c r="L967" s="211">
        <v>100</v>
      </c>
      <c r="M967" s="618">
        <f>L967/K967*100</f>
        <v>100</v>
      </c>
    </row>
    <row r="968" spans="1:13" ht="6" customHeight="1">
      <c r="A968" s="202"/>
      <c r="B968" s="426"/>
      <c r="C968" s="426"/>
      <c r="D968" s="443"/>
      <c r="E968" s="203"/>
      <c r="F968" s="204"/>
      <c r="G968" s="205"/>
      <c r="H968" s="206"/>
      <c r="I968" s="207"/>
      <c r="J968" s="208"/>
      <c r="K968" s="208"/>
      <c r="L968" s="208"/>
      <c r="M968" s="618"/>
    </row>
    <row r="969" spans="1:13" ht="18" customHeight="1">
      <c r="A969" s="202"/>
      <c r="B969" s="426"/>
      <c r="C969" s="426"/>
      <c r="D969" s="443"/>
      <c r="E969" s="203"/>
      <c r="F969" s="400"/>
      <c r="G969" s="401"/>
      <c r="H969" s="402"/>
      <c r="I969" s="401" t="s">
        <v>1853</v>
      </c>
      <c r="J969" s="403">
        <f>SUM(J964:J968)</f>
        <v>100</v>
      </c>
      <c r="K969" s="403">
        <f>SUM(K964:K968)</f>
        <v>100</v>
      </c>
      <c r="L969" s="403">
        <f>SUM(L964:L968)</f>
        <v>100</v>
      </c>
      <c r="M969" s="621">
        <f>L969/K969*100</f>
        <v>100</v>
      </c>
    </row>
    <row r="970" spans="1:13" ht="12" customHeight="1">
      <c r="A970" s="202"/>
      <c r="B970" s="426"/>
      <c r="C970" s="426"/>
      <c r="D970" s="443"/>
      <c r="E970" s="203"/>
      <c r="F970" s="215"/>
      <c r="G970" s="205"/>
      <c r="H970" s="206"/>
      <c r="I970" s="205"/>
      <c r="J970" s="213"/>
      <c r="K970" s="213"/>
      <c r="L970" s="213"/>
      <c r="M970" s="618"/>
    </row>
    <row r="971" spans="1:13" ht="14.25" customHeight="1">
      <c r="A971" s="202"/>
      <c r="B971" s="426">
        <v>10</v>
      </c>
      <c r="C971" s="426">
        <v>1</v>
      </c>
      <c r="D971" s="443"/>
      <c r="E971" s="203"/>
      <c r="F971" s="397"/>
      <c r="G971" s="398" t="s">
        <v>702</v>
      </c>
      <c r="H971" s="399"/>
      <c r="I971" s="399"/>
      <c r="J971" s="208"/>
      <c r="K971" s="208"/>
      <c r="L971" s="208"/>
      <c r="M971" s="618"/>
    </row>
    <row r="972" spans="1:13" ht="14.25" customHeight="1">
      <c r="A972" s="202"/>
      <c r="B972" s="426"/>
      <c r="C972" s="426"/>
      <c r="D972" s="443">
        <v>1</v>
      </c>
      <c r="E972" s="203"/>
      <c r="F972" s="204"/>
      <c r="G972" s="205"/>
      <c r="H972" s="206" t="s">
        <v>1837</v>
      </c>
      <c r="I972" s="207"/>
      <c r="J972" s="208"/>
      <c r="K972" s="208"/>
      <c r="L972" s="208"/>
      <c r="M972" s="618"/>
    </row>
    <row r="973" spans="1:13" ht="14.25" customHeight="1">
      <c r="A973" s="202"/>
      <c r="B973" s="426"/>
      <c r="C973" s="426"/>
      <c r="D973" s="443"/>
      <c r="E973" s="203">
        <v>3</v>
      </c>
      <c r="F973" s="204"/>
      <c r="G973" s="205"/>
      <c r="H973" s="206"/>
      <c r="I973" s="207" t="s">
        <v>753</v>
      </c>
      <c r="J973" s="211">
        <v>300</v>
      </c>
      <c r="K973" s="211">
        <v>431</v>
      </c>
      <c r="L973" s="211">
        <v>369</v>
      </c>
      <c r="M973" s="618">
        <f>L973/K973*100</f>
        <v>85.61484918793504</v>
      </c>
    </row>
    <row r="974" spans="1:13" ht="12.75" customHeight="1">
      <c r="A974" s="202"/>
      <c r="B974" s="426"/>
      <c r="C974" s="426"/>
      <c r="D974" s="443"/>
      <c r="E974" s="203"/>
      <c r="F974" s="204"/>
      <c r="G974" s="205"/>
      <c r="H974" s="206"/>
      <c r="I974" s="207"/>
      <c r="J974" s="208"/>
      <c r="K974" s="208"/>
      <c r="L974" s="208"/>
      <c r="M974" s="618"/>
    </row>
    <row r="975" spans="1:13" ht="13.5" customHeight="1">
      <c r="A975" s="202"/>
      <c r="B975" s="426"/>
      <c r="C975" s="426"/>
      <c r="D975" s="443"/>
      <c r="E975" s="203"/>
      <c r="F975" s="401"/>
      <c r="G975" s="401"/>
      <c r="H975" s="402"/>
      <c r="I975" s="401" t="s">
        <v>1853</v>
      </c>
      <c r="J975" s="403">
        <f>SUM(J970:J974)</f>
        <v>300</v>
      </c>
      <c r="K975" s="403">
        <f>SUM(K970:K974)</f>
        <v>431</v>
      </c>
      <c r="L975" s="403">
        <f>SUM(L970:L974)</f>
        <v>369</v>
      </c>
      <c r="M975" s="621">
        <f>L975/K975*100</f>
        <v>85.61484918793504</v>
      </c>
    </row>
    <row r="976" spans="1:13" ht="2.25" customHeight="1">
      <c r="A976" s="202"/>
      <c r="B976" s="426"/>
      <c r="C976" s="426"/>
      <c r="D976" s="443"/>
      <c r="E976" s="203"/>
      <c r="F976" s="406"/>
      <c r="G976" s="406"/>
      <c r="H976" s="399"/>
      <c r="I976" s="541"/>
      <c r="J976" s="586"/>
      <c r="K976" s="586"/>
      <c r="L976" s="586"/>
      <c r="M976" s="618"/>
    </row>
    <row r="977" spans="1:13" ht="15.75" customHeight="1">
      <c r="A977" s="202"/>
      <c r="B977" s="426">
        <v>11</v>
      </c>
      <c r="C977" s="426">
        <v>2</v>
      </c>
      <c r="D977" s="443"/>
      <c r="E977" s="203"/>
      <c r="F977" s="406"/>
      <c r="G977" s="406" t="s">
        <v>1448</v>
      </c>
      <c r="H977" s="399"/>
      <c r="I977" s="406"/>
      <c r="J977" s="467"/>
      <c r="K977" s="467"/>
      <c r="L977" s="467"/>
      <c r="M977" s="618"/>
    </row>
    <row r="978" spans="1:13" ht="15.75" customHeight="1">
      <c r="A978" s="202"/>
      <c r="B978" s="426"/>
      <c r="C978" s="426"/>
      <c r="D978" s="443">
        <v>1</v>
      </c>
      <c r="E978" s="203"/>
      <c r="F978" s="406"/>
      <c r="G978" s="406"/>
      <c r="H978" s="206" t="s">
        <v>1837</v>
      </c>
      <c r="I978" s="207"/>
      <c r="J978" s="467"/>
      <c r="K978" s="467"/>
      <c r="L978" s="467"/>
      <c r="M978" s="618"/>
    </row>
    <row r="979" spans="1:13" ht="15.75" customHeight="1">
      <c r="A979" s="202"/>
      <c r="B979" s="426"/>
      <c r="C979" s="426"/>
      <c r="D979" s="443"/>
      <c r="E979" s="203">
        <v>3</v>
      </c>
      <c r="F979" s="406"/>
      <c r="G979" s="406"/>
      <c r="H979" s="206"/>
      <c r="I979" s="207" t="s">
        <v>961</v>
      </c>
      <c r="J979" s="467"/>
      <c r="K979" s="211">
        <v>985</v>
      </c>
      <c r="L979" s="211">
        <v>985</v>
      </c>
      <c r="M979" s="618">
        <f>L979/K979*100</f>
        <v>100</v>
      </c>
    </row>
    <row r="980" spans="1:13" ht="15" customHeight="1">
      <c r="A980" s="202"/>
      <c r="B980" s="426"/>
      <c r="C980" s="426"/>
      <c r="D980" s="443"/>
      <c r="E980" s="203">
        <v>5</v>
      </c>
      <c r="F980" s="406"/>
      <c r="G980" s="406"/>
      <c r="H980" s="206"/>
      <c r="I980" s="207" t="s">
        <v>893</v>
      </c>
      <c r="J980" s="467"/>
      <c r="K980" s="211">
        <v>150</v>
      </c>
      <c r="L980" s="211">
        <v>150</v>
      </c>
      <c r="M980" s="618">
        <f>L980/K980*100</f>
        <v>100</v>
      </c>
    </row>
    <row r="981" spans="1:13" ht="2.25" customHeight="1">
      <c r="A981" s="202"/>
      <c r="B981" s="426"/>
      <c r="C981" s="426"/>
      <c r="D981" s="443"/>
      <c r="E981" s="203"/>
      <c r="F981" s="406"/>
      <c r="G981" s="406"/>
      <c r="H981" s="399"/>
      <c r="I981" s="406"/>
      <c r="J981" s="467"/>
      <c r="K981" s="467"/>
      <c r="L981" s="467"/>
      <c r="M981" s="618"/>
    </row>
    <row r="982" spans="1:13" ht="16.5" customHeight="1">
      <c r="A982" s="202"/>
      <c r="B982" s="426"/>
      <c r="C982" s="426"/>
      <c r="D982" s="443"/>
      <c r="E982" s="203"/>
      <c r="F982" s="400"/>
      <c r="G982" s="401"/>
      <c r="H982" s="402"/>
      <c r="I982" s="401" t="s">
        <v>1853</v>
      </c>
      <c r="J982" s="403">
        <f>SUM(J977:J981)</f>
        <v>0</v>
      </c>
      <c r="K982" s="403">
        <f>SUM(K977:K981)</f>
        <v>1135</v>
      </c>
      <c r="L982" s="403">
        <f>SUM(L977:L981)</f>
        <v>1135</v>
      </c>
      <c r="M982" s="621">
        <f>L982/K982*100</f>
        <v>100</v>
      </c>
    </row>
    <row r="983" spans="1:13" ht="12" customHeight="1">
      <c r="A983" s="202"/>
      <c r="B983" s="426"/>
      <c r="C983" s="426"/>
      <c r="D983" s="443"/>
      <c r="E983" s="203"/>
      <c r="F983" s="215"/>
      <c r="G983" s="205"/>
      <c r="H983" s="206"/>
      <c r="I983" s="205"/>
      <c r="J983" s="213"/>
      <c r="K983" s="213"/>
      <c r="L983" s="213"/>
      <c r="M983" s="618"/>
    </row>
    <row r="984" spans="1:13" ht="15.75" customHeight="1">
      <c r="A984" s="232"/>
      <c r="B984" s="428"/>
      <c r="C984" s="428"/>
      <c r="D984" s="445"/>
      <c r="E984" s="233"/>
      <c r="F984" s="244"/>
      <c r="G984" s="225"/>
      <c r="H984" s="226"/>
      <c r="I984" s="227" t="s">
        <v>1842</v>
      </c>
      <c r="J984" s="218">
        <f>SUM(J905:J983)/2</f>
        <v>11041</v>
      </c>
      <c r="K984" s="218">
        <f>SUM(K905:K983)/2</f>
        <v>19553</v>
      </c>
      <c r="L984" s="218">
        <f>SUM(L905:L983)/2</f>
        <v>15586</v>
      </c>
      <c r="M984" s="624">
        <f>L984/K984*100</f>
        <v>79.71155321434051</v>
      </c>
    </row>
    <row r="985" spans="1:13" ht="3" customHeight="1">
      <c r="A985" s="202"/>
      <c r="B985" s="426"/>
      <c r="C985" s="426"/>
      <c r="D985" s="443"/>
      <c r="E985" s="203"/>
      <c r="F985" s="215"/>
      <c r="G985" s="205"/>
      <c r="H985" s="206"/>
      <c r="I985" s="215"/>
      <c r="J985" s="219"/>
      <c r="K985" s="219"/>
      <c r="L985" s="219"/>
      <c r="M985" s="618"/>
    </row>
    <row r="986" spans="1:13" ht="18.75" customHeight="1">
      <c r="A986" s="232">
        <v>17</v>
      </c>
      <c r="B986" s="428"/>
      <c r="C986" s="428">
        <v>2</v>
      </c>
      <c r="D986" s="445"/>
      <c r="E986" s="233"/>
      <c r="F986" s="235" t="s">
        <v>1898</v>
      </c>
      <c r="G986" s="236"/>
      <c r="H986" s="238"/>
      <c r="I986" s="207"/>
      <c r="J986" s="208"/>
      <c r="K986" s="208"/>
      <c r="L986" s="208"/>
      <c r="M986" s="618"/>
    </row>
    <row r="987" spans="1:13" ht="13.5" customHeight="1">
      <c r="A987" s="232"/>
      <c r="B987" s="428"/>
      <c r="C987" s="428"/>
      <c r="D987" s="445">
        <v>1</v>
      </c>
      <c r="E987" s="233"/>
      <c r="F987" s="239"/>
      <c r="G987" s="236"/>
      <c r="H987" s="206" t="s">
        <v>1837</v>
      </c>
      <c r="I987" s="237"/>
      <c r="J987" s="208"/>
      <c r="K987" s="208"/>
      <c r="L987" s="208"/>
      <c r="M987" s="618"/>
    </row>
    <row r="988" spans="1:13" ht="13.5" customHeight="1">
      <c r="A988" s="232"/>
      <c r="B988" s="428"/>
      <c r="C988" s="428"/>
      <c r="D988" s="445"/>
      <c r="E988" s="233">
        <v>1</v>
      </c>
      <c r="F988" s="239"/>
      <c r="G988" s="236"/>
      <c r="H988" s="206"/>
      <c r="I988" s="207" t="s">
        <v>752</v>
      </c>
      <c r="J988" s="211">
        <v>2188</v>
      </c>
      <c r="K988" s="211">
        <v>2268</v>
      </c>
      <c r="L988" s="211">
        <v>2267</v>
      </c>
      <c r="M988" s="618">
        <f>L988/K988*100</f>
        <v>99.95590828924162</v>
      </c>
    </row>
    <row r="989" spans="1:13" ht="13.5" customHeight="1">
      <c r="A989" s="232"/>
      <c r="B989" s="428"/>
      <c r="C989" s="428"/>
      <c r="D989" s="445"/>
      <c r="E989" s="233">
        <v>2</v>
      </c>
      <c r="F989" s="239"/>
      <c r="G989" s="236"/>
      <c r="H989" s="206"/>
      <c r="I989" s="207" t="s">
        <v>1838</v>
      </c>
      <c r="J989" s="211">
        <v>241</v>
      </c>
      <c r="K989" s="211">
        <v>241</v>
      </c>
      <c r="L989" s="211">
        <v>241</v>
      </c>
      <c r="M989" s="618">
        <f>L989/K989*100</f>
        <v>100</v>
      </c>
    </row>
    <row r="990" spans="1:13" ht="13.5" customHeight="1">
      <c r="A990" s="232"/>
      <c r="B990" s="428"/>
      <c r="C990" s="428"/>
      <c r="D990" s="445"/>
      <c r="E990" s="233">
        <v>3</v>
      </c>
      <c r="F990" s="239"/>
      <c r="G990" s="236"/>
      <c r="H990" s="238"/>
      <c r="I990" s="237" t="s">
        <v>753</v>
      </c>
      <c r="J990" s="211">
        <v>550</v>
      </c>
      <c r="K990" s="211">
        <v>550</v>
      </c>
      <c r="L990" s="211">
        <v>536</v>
      </c>
      <c r="M990" s="618">
        <f>L990/K990*100</f>
        <v>97.45454545454545</v>
      </c>
    </row>
    <row r="991" spans="1:13" ht="3.75" customHeight="1">
      <c r="A991" s="232"/>
      <c r="B991" s="428"/>
      <c r="C991" s="428"/>
      <c r="D991" s="445"/>
      <c r="E991" s="233"/>
      <c r="F991" s="239"/>
      <c r="G991" s="236"/>
      <c r="H991" s="238"/>
      <c r="I991" s="237"/>
      <c r="J991" s="211"/>
      <c r="K991" s="211"/>
      <c r="L991" s="211"/>
      <c r="M991" s="618"/>
    </row>
    <row r="992" spans="1:13" ht="15" customHeight="1">
      <c r="A992" s="232"/>
      <c r="B992" s="428"/>
      <c r="C992" s="428"/>
      <c r="D992" s="445"/>
      <c r="E992" s="233"/>
      <c r="F992" s="244"/>
      <c r="G992" s="225"/>
      <c r="H992" s="226"/>
      <c r="I992" s="227" t="s">
        <v>1842</v>
      </c>
      <c r="J992" s="218">
        <f>SUM(J985:J991)</f>
        <v>2979</v>
      </c>
      <c r="K992" s="218">
        <f>SUM(K985:K991)</f>
        <v>3059</v>
      </c>
      <c r="L992" s="218">
        <f>SUM(L985:L991)</f>
        <v>3044</v>
      </c>
      <c r="M992" s="624">
        <f>L992/K992*100</f>
        <v>99.5096436744034</v>
      </c>
    </row>
    <row r="993" spans="1:13" ht="3" customHeight="1">
      <c r="A993" s="232"/>
      <c r="B993" s="428"/>
      <c r="C993" s="428"/>
      <c r="D993" s="445"/>
      <c r="E993" s="233"/>
      <c r="F993" s="234"/>
      <c r="G993" s="205"/>
      <c r="H993" s="206"/>
      <c r="I993" s="207"/>
      <c r="J993" s="245"/>
      <c r="K993" s="245"/>
      <c r="L993" s="245"/>
      <c r="M993" s="618"/>
    </row>
    <row r="994" spans="1:13" ht="13.5" customHeight="1">
      <c r="A994" s="232">
        <v>18</v>
      </c>
      <c r="B994" s="428"/>
      <c r="C994" s="428">
        <v>1</v>
      </c>
      <c r="D994" s="445"/>
      <c r="E994" s="233"/>
      <c r="F994" s="235" t="s">
        <v>1899</v>
      </c>
      <c r="G994" s="236"/>
      <c r="H994" s="238"/>
      <c r="I994" s="207"/>
      <c r="J994" s="208"/>
      <c r="K994" s="208"/>
      <c r="L994" s="208"/>
      <c r="M994" s="618"/>
    </row>
    <row r="995" spans="1:13" ht="13.5" customHeight="1">
      <c r="A995" s="232"/>
      <c r="B995" s="428"/>
      <c r="C995" s="428"/>
      <c r="D995" s="445">
        <v>1</v>
      </c>
      <c r="E995" s="233"/>
      <c r="F995" s="239"/>
      <c r="G995" s="236"/>
      <c r="H995" s="206" t="s">
        <v>1837</v>
      </c>
      <c r="I995" s="237"/>
      <c r="J995" s="208"/>
      <c r="K995" s="208"/>
      <c r="L995" s="208"/>
      <c r="M995" s="618"/>
    </row>
    <row r="996" spans="1:13" ht="13.5" customHeight="1">
      <c r="A996" s="232"/>
      <c r="B996" s="428"/>
      <c r="C996" s="428"/>
      <c r="D996" s="445"/>
      <c r="E996" s="233">
        <v>5</v>
      </c>
      <c r="F996" s="239"/>
      <c r="G996" s="236"/>
      <c r="H996" s="238"/>
      <c r="I996" s="207" t="s">
        <v>893</v>
      </c>
      <c r="J996" s="211">
        <v>1000</v>
      </c>
      <c r="K996" s="211">
        <v>1000</v>
      </c>
      <c r="L996" s="211">
        <v>1000</v>
      </c>
      <c r="M996" s="618">
        <f>L996/K996*100</f>
        <v>100</v>
      </c>
    </row>
    <row r="997" spans="1:13" ht="3" customHeight="1">
      <c r="A997" s="232"/>
      <c r="B997" s="428"/>
      <c r="C997" s="428"/>
      <c r="D997" s="445"/>
      <c r="E997" s="233"/>
      <c r="F997" s="239"/>
      <c r="G997" s="236"/>
      <c r="H997" s="238"/>
      <c r="I997" s="237"/>
      <c r="J997" s="211"/>
      <c r="K997" s="211"/>
      <c r="L997" s="211"/>
      <c r="M997" s="618"/>
    </row>
    <row r="998" spans="1:13" ht="15.75" customHeight="1">
      <c r="A998" s="232"/>
      <c r="B998" s="428"/>
      <c r="C998" s="428"/>
      <c r="D998" s="445"/>
      <c r="E998" s="233"/>
      <c r="F998" s="244"/>
      <c r="G998" s="225"/>
      <c r="H998" s="226"/>
      <c r="I998" s="227" t="s">
        <v>1842</v>
      </c>
      <c r="J998" s="218">
        <f>SUM(J993:J997)</f>
        <v>1000</v>
      </c>
      <c r="K998" s="218">
        <f>SUM(K993:K997)</f>
        <v>1000</v>
      </c>
      <c r="L998" s="218">
        <f>SUM(L993:L997)</f>
        <v>1000</v>
      </c>
      <c r="M998" s="624">
        <f>L998/K998*100</f>
        <v>100</v>
      </c>
    </row>
    <row r="999" spans="1:13" ht="3.75" customHeight="1">
      <c r="A999" s="202"/>
      <c r="B999" s="426"/>
      <c r="C999" s="426"/>
      <c r="D999" s="443"/>
      <c r="E999" s="203"/>
      <c r="F999" s="215"/>
      <c r="G999" s="205"/>
      <c r="H999" s="206"/>
      <c r="I999" s="215"/>
      <c r="J999" s="219"/>
      <c r="K999" s="219"/>
      <c r="L999" s="219"/>
      <c r="M999" s="618"/>
    </row>
    <row r="1000" spans="1:13" ht="15" customHeight="1">
      <c r="A1000" s="232">
        <v>19</v>
      </c>
      <c r="B1000" s="428"/>
      <c r="C1000" s="428">
        <v>1</v>
      </c>
      <c r="D1000" s="445"/>
      <c r="E1000" s="233"/>
      <c r="F1000" s="235" t="s">
        <v>2047</v>
      </c>
      <c r="G1000" s="236"/>
      <c r="H1000" s="238"/>
      <c r="I1000" s="207"/>
      <c r="J1000" s="208"/>
      <c r="K1000" s="208"/>
      <c r="L1000" s="208"/>
      <c r="M1000" s="618"/>
    </row>
    <row r="1001" spans="1:13" ht="12.75" customHeight="1">
      <c r="A1001" s="232"/>
      <c r="B1001" s="428"/>
      <c r="C1001" s="428"/>
      <c r="D1001" s="445">
        <v>1</v>
      </c>
      <c r="E1001" s="233"/>
      <c r="F1001" s="239"/>
      <c r="G1001" s="236"/>
      <c r="H1001" s="206" t="s">
        <v>1837</v>
      </c>
      <c r="I1001" s="237"/>
      <c r="J1001" s="208"/>
      <c r="K1001" s="208"/>
      <c r="L1001" s="208"/>
      <c r="M1001" s="618"/>
    </row>
    <row r="1002" spans="1:13" ht="12.75" customHeight="1">
      <c r="A1002" s="232"/>
      <c r="B1002" s="428"/>
      <c r="C1002" s="428"/>
      <c r="D1002" s="445"/>
      <c r="E1002" s="233">
        <v>2</v>
      </c>
      <c r="F1002" s="239"/>
      <c r="G1002" s="236"/>
      <c r="H1002" s="206"/>
      <c r="I1002" s="237" t="s">
        <v>1838</v>
      </c>
      <c r="J1002" s="211">
        <v>165</v>
      </c>
      <c r="K1002" s="211">
        <v>167</v>
      </c>
      <c r="L1002" s="211">
        <v>167</v>
      </c>
      <c r="M1002" s="618">
        <f>L1002/K1002*100</f>
        <v>100</v>
      </c>
    </row>
    <row r="1003" spans="1:13" ht="15" customHeight="1">
      <c r="A1003" s="232"/>
      <c r="B1003" s="428"/>
      <c r="C1003" s="428"/>
      <c r="D1003" s="445"/>
      <c r="E1003" s="233">
        <v>3</v>
      </c>
      <c r="F1003" s="239"/>
      <c r="G1003" s="236"/>
      <c r="H1003" s="238"/>
      <c r="I1003" s="237" t="s">
        <v>753</v>
      </c>
      <c r="J1003" s="211">
        <v>2635</v>
      </c>
      <c r="K1003" s="211">
        <v>2633</v>
      </c>
      <c r="L1003" s="211">
        <v>2610</v>
      </c>
      <c r="M1003" s="618">
        <f>L1003/K1003*100</f>
        <v>99.12647170527916</v>
      </c>
    </row>
    <row r="1004" spans="1:13" ht="2.25" customHeight="1">
      <c r="A1004" s="232"/>
      <c r="B1004" s="428"/>
      <c r="C1004" s="428"/>
      <c r="D1004" s="445"/>
      <c r="E1004" s="233"/>
      <c r="F1004" s="239"/>
      <c r="G1004" s="236"/>
      <c r="H1004" s="238"/>
      <c r="I1004" s="237"/>
      <c r="J1004" s="211"/>
      <c r="K1004" s="211"/>
      <c r="L1004" s="211"/>
      <c r="M1004" s="618"/>
    </row>
    <row r="1005" spans="1:13" ht="18" customHeight="1">
      <c r="A1005" s="232"/>
      <c r="B1005" s="428"/>
      <c r="C1005" s="428"/>
      <c r="D1005" s="445"/>
      <c r="E1005" s="233"/>
      <c r="F1005" s="244"/>
      <c r="G1005" s="225"/>
      <c r="H1005" s="226"/>
      <c r="I1005" s="227" t="s">
        <v>1842</v>
      </c>
      <c r="J1005" s="218">
        <f>SUM(J999:J1004)</f>
        <v>2800</v>
      </c>
      <c r="K1005" s="218">
        <f>SUM(K999:K1004)</f>
        <v>2800</v>
      </c>
      <c r="L1005" s="218">
        <f>SUM(L999:L1004)</f>
        <v>2777</v>
      </c>
      <c r="M1005" s="624">
        <f>L1005/K1005*100</f>
        <v>99.17857142857143</v>
      </c>
    </row>
    <row r="1006" spans="1:13" ht="1.5" customHeight="1">
      <c r="A1006" s="232"/>
      <c r="B1006" s="428"/>
      <c r="C1006" s="428"/>
      <c r="D1006" s="445"/>
      <c r="E1006" s="233"/>
      <c r="F1006" s="234"/>
      <c r="G1006" s="205"/>
      <c r="H1006" s="206"/>
      <c r="I1006" s="207"/>
      <c r="J1006" s="245"/>
      <c r="K1006" s="245"/>
      <c r="L1006" s="245"/>
      <c r="M1006" s="618"/>
    </row>
    <row r="1007" spans="1:13" ht="18" customHeight="1">
      <c r="A1007" s="232">
        <v>20</v>
      </c>
      <c r="B1007" s="428"/>
      <c r="C1007" s="428">
        <v>2</v>
      </c>
      <c r="D1007" s="445"/>
      <c r="E1007" s="233"/>
      <c r="F1007" s="235" t="s">
        <v>1730</v>
      </c>
      <c r="G1007" s="236"/>
      <c r="H1007" s="238"/>
      <c r="I1007" s="207"/>
      <c r="J1007" s="208"/>
      <c r="K1007" s="208"/>
      <c r="L1007" s="208"/>
      <c r="M1007" s="618"/>
    </row>
    <row r="1008" spans="1:13" ht="16.5" customHeight="1">
      <c r="A1008" s="232"/>
      <c r="B1008" s="428"/>
      <c r="C1008" s="428"/>
      <c r="D1008" s="445">
        <v>1</v>
      </c>
      <c r="E1008" s="233"/>
      <c r="F1008" s="239"/>
      <c r="G1008" s="236"/>
      <c r="H1008" s="206" t="s">
        <v>1837</v>
      </c>
      <c r="I1008" s="237"/>
      <c r="J1008" s="208"/>
      <c r="K1008" s="208"/>
      <c r="L1008" s="208"/>
      <c r="M1008" s="618"/>
    </row>
    <row r="1009" spans="1:13" ht="12.75" customHeight="1">
      <c r="A1009" s="232"/>
      <c r="B1009" s="428"/>
      <c r="C1009" s="428"/>
      <c r="D1009" s="445"/>
      <c r="E1009" s="233">
        <v>3</v>
      </c>
      <c r="F1009" s="239"/>
      <c r="G1009" s="236"/>
      <c r="H1009" s="238"/>
      <c r="I1009" s="207" t="s">
        <v>753</v>
      </c>
      <c r="J1009" s="211">
        <v>2500</v>
      </c>
      <c r="K1009" s="211">
        <v>4335</v>
      </c>
      <c r="L1009" s="211"/>
      <c r="M1009" s="618"/>
    </row>
    <row r="1010" spans="1:13" ht="4.5" customHeight="1">
      <c r="A1010" s="232"/>
      <c r="B1010" s="428"/>
      <c r="C1010" s="428"/>
      <c r="D1010" s="445"/>
      <c r="E1010" s="233"/>
      <c r="F1010" s="239"/>
      <c r="G1010" s="236"/>
      <c r="H1010" s="238"/>
      <c r="I1010" s="237"/>
      <c r="J1010" s="211"/>
      <c r="K1010" s="211"/>
      <c r="L1010" s="211"/>
      <c r="M1010" s="618"/>
    </row>
    <row r="1011" spans="1:13" ht="18" customHeight="1">
      <c r="A1011" s="232"/>
      <c r="B1011" s="428"/>
      <c r="C1011" s="428"/>
      <c r="D1011" s="445"/>
      <c r="E1011" s="233"/>
      <c r="F1011" s="244"/>
      <c r="G1011" s="225"/>
      <c r="H1011" s="226"/>
      <c r="I1011" s="227" t="s">
        <v>1842</v>
      </c>
      <c r="J1011" s="218">
        <f>SUM(J1006:J1010)</f>
        <v>2500</v>
      </c>
      <c r="K1011" s="218">
        <f>SUM(K1006:K1010)</f>
        <v>4335</v>
      </c>
      <c r="L1011" s="218">
        <f>SUM(L1006:L1010)</f>
        <v>0</v>
      </c>
      <c r="M1011" s="624"/>
    </row>
    <row r="1012" spans="1:13" ht="16.5" customHeight="1">
      <c r="A1012" s="232"/>
      <c r="B1012" s="428"/>
      <c r="C1012" s="428"/>
      <c r="D1012" s="445"/>
      <c r="E1012" s="233"/>
      <c r="F1012" s="234"/>
      <c r="G1012" s="205"/>
      <c r="H1012" s="206"/>
      <c r="I1012" s="207"/>
      <c r="J1012" s="245"/>
      <c r="K1012" s="245"/>
      <c r="L1012" s="245"/>
      <c r="M1012" s="618"/>
    </row>
    <row r="1013" spans="1:13" ht="16.5" customHeight="1">
      <c r="A1013" s="232">
        <v>21</v>
      </c>
      <c r="B1013" s="428"/>
      <c r="C1013" s="428">
        <v>2</v>
      </c>
      <c r="D1013" s="445"/>
      <c r="E1013" s="233"/>
      <c r="F1013" s="481" t="s">
        <v>743</v>
      </c>
      <c r="G1013" s="482"/>
      <c r="H1013" s="482"/>
      <c r="I1013" s="483"/>
      <c r="J1013" s="208"/>
      <c r="K1013" s="208"/>
      <c r="L1013" s="208"/>
      <c r="M1013" s="618"/>
    </row>
    <row r="1014" spans="1:13" ht="12" customHeight="1">
      <c r="A1014" s="232"/>
      <c r="B1014" s="428"/>
      <c r="C1014" s="428"/>
      <c r="D1014" s="445"/>
      <c r="E1014" s="233"/>
      <c r="F1014" s="481" t="s">
        <v>1733</v>
      </c>
      <c r="G1014" s="268"/>
      <c r="H1014" s="268"/>
      <c r="I1014" s="483"/>
      <c r="J1014" s="208"/>
      <c r="K1014" s="208"/>
      <c r="L1014" s="208"/>
      <c r="M1014" s="618"/>
    </row>
    <row r="1015" spans="1:13" ht="16.5" customHeight="1">
      <c r="A1015" s="202"/>
      <c r="B1015" s="426">
        <v>1</v>
      </c>
      <c r="C1015" s="426"/>
      <c r="D1015" s="443"/>
      <c r="E1015" s="203"/>
      <c r="F1015" s="397"/>
      <c r="G1015" s="398" t="s">
        <v>743</v>
      </c>
      <c r="H1015" s="399"/>
      <c r="I1015" s="399"/>
      <c r="J1015" s="208"/>
      <c r="K1015" s="208"/>
      <c r="L1015" s="208"/>
      <c r="M1015" s="618"/>
    </row>
    <row r="1016" spans="1:13" ht="16.5" customHeight="1">
      <c r="A1016" s="202"/>
      <c r="B1016" s="426"/>
      <c r="C1016" s="426"/>
      <c r="D1016" s="443"/>
      <c r="E1016" s="203"/>
      <c r="F1016" s="406"/>
      <c r="G1016" s="398" t="s">
        <v>739</v>
      </c>
      <c r="H1016" s="399"/>
      <c r="I1016" s="399"/>
      <c r="J1016" s="208"/>
      <c r="K1016" s="208"/>
      <c r="L1016" s="208"/>
      <c r="M1016" s="618"/>
    </row>
    <row r="1017" spans="1:13" ht="12.75" customHeight="1">
      <c r="A1017" s="232"/>
      <c r="B1017" s="428"/>
      <c r="C1017" s="428"/>
      <c r="D1017" s="445">
        <v>1</v>
      </c>
      <c r="E1017" s="233"/>
      <c r="F1017" s="239"/>
      <c r="G1017" s="236"/>
      <c r="H1017" s="206" t="s">
        <v>1837</v>
      </c>
      <c r="I1017" s="237"/>
      <c r="J1017" s="208"/>
      <c r="K1017" s="208"/>
      <c r="L1017" s="208"/>
      <c r="M1017" s="618"/>
    </row>
    <row r="1018" spans="1:13" ht="12.75" customHeight="1">
      <c r="A1018" s="232"/>
      <c r="B1018" s="428"/>
      <c r="C1018" s="428"/>
      <c r="D1018" s="445"/>
      <c r="E1018" s="233">
        <v>2</v>
      </c>
      <c r="F1018" s="239"/>
      <c r="G1018" s="236"/>
      <c r="H1018" s="206"/>
      <c r="I1018" s="237" t="s">
        <v>1838</v>
      </c>
      <c r="J1018" s="208"/>
      <c r="K1018" s="211">
        <v>2</v>
      </c>
      <c r="L1018" s="211">
        <v>2</v>
      </c>
      <c r="M1018" s="618">
        <f>L1018/K1018*100</f>
        <v>100</v>
      </c>
    </row>
    <row r="1019" spans="1:13" ht="15.75" customHeight="1">
      <c r="A1019" s="232"/>
      <c r="B1019" s="428"/>
      <c r="C1019" s="428"/>
      <c r="D1019" s="445"/>
      <c r="E1019" s="233">
        <v>3</v>
      </c>
      <c r="F1019" s="239"/>
      <c r="G1019" s="236"/>
      <c r="H1019" s="206"/>
      <c r="I1019" s="237" t="s">
        <v>961</v>
      </c>
      <c r="J1019" s="208"/>
      <c r="K1019" s="211">
        <v>197</v>
      </c>
      <c r="L1019" s="211">
        <v>197</v>
      </c>
      <c r="M1019" s="618">
        <f>L1019/K1019*100</f>
        <v>100</v>
      </c>
    </row>
    <row r="1020" spans="1:13" ht="16.5" customHeight="1">
      <c r="A1020" s="232"/>
      <c r="B1020" s="428"/>
      <c r="C1020" s="428"/>
      <c r="D1020" s="445"/>
      <c r="E1020" s="233">
        <v>5</v>
      </c>
      <c r="F1020" s="239"/>
      <c r="G1020" s="236"/>
      <c r="H1020" s="238"/>
      <c r="I1020" s="207" t="s">
        <v>893</v>
      </c>
      <c r="J1020" s="211">
        <v>400</v>
      </c>
      <c r="K1020" s="211">
        <v>173</v>
      </c>
      <c r="L1020" s="211">
        <v>85</v>
      </c>
      <c r="M1020" s="618">
        <f>L1020/K1020*100</f>
        <v>49.13294797687861</v>
      </c>
    </row>
    <row r="1021" spans="1:13" ht="12" customHeight="1">
      <c r="A1021" s="232"/>
      <c r="B1021" s="428"/>
      <c r="C1021" s="428"/>
      <c r="D1021" s="445"/>
      <c r="E1021" s="233"/>
      <c r="F1021" s="239"/>
      <c r="G1021" s="236"/>
      <c r="H1021" s="238"/>
      <c r="I1021" s="207"/>
      <c r="J1021" s="211"/>
      <c r="K1021" s="211"/>
      <c r="L1021" s="211"/>
      <c r="M1021" s="618"/>
    </row>
    <row r="1022" spans="1:13" ht="17.25" customHeight="1">
      <c r="A1022" s="202"/>
      <c r="B1022" s="426"/>
      <c r="C1022" s="426"/>
      <c r="D1022" s="443"/>
      <c r="E1022" s="203"/>
      <c r="F1022" s="221"/>
      <c r="G1022" s="401"/>
      <c r="H1022" s="402"/>
      <c r="I1022" s="401" t="s">
        <v>1853</v>
      </c>
      <c r="J1022" s="403">
        <f>SUM(J1013:J1021)</f>
        <v>400</v>
      </c>
      <c r="K1022" s="403">
        <f>SUM(K1013:K1021)</f>
        <v>372</v>
      </c>
      <c r="L1022" s="403">
        <f>SUM(L1013:L1021)</f>
        <v>284</v>
      </c>
      <c r="M1022" s="621">
        <f>L1022/K1022*100</f>
        <v>76.34408602150538</v>
      </c>
    </row>
    <row r="1023" spans="1:13" ht="15.75" customHeight="1">
      <c r="A1023" s="232"/>
      <c r="B1023" s="428"/>
      <c r="C1023" s="428"/>
      <c r="D1023" s="445"/>
      <c r="E1023" s="233"/>
      <c r="F1023" s="234"/>
      <c r="G1023" s="205"/>
      <c r="H1023" s="206"/>
      <c r="I1023" s="207"/>
      <c r="J1023" s="245"/>
      <c r="K1023" s="245"/>
      <c r="L1023" s="245"/>
      <c r="M1023" s="618"/>
    </row>
    <row r="1024" spans="1:13" ht="14.25" customHeight="1">
      <c r="A1024" s="202"/>
      <c r="B1024" s="426">
        <v>2</v>
      </c>
      <c r="C1024" s="426"/>
      <c r="D1024" s="443"/>
      <c r="E1024" s="203"/>
      <c r="F1024" s="397"/>
      <c r="G1024" s="398" t="s">
        <v>743</v>
      </c>
      <c r="H1024" s="399"/>
      <c r="I1024" s="399"/>
      <c r="J1024" s="208"/>
      <c r="K1024" s="208"/>
      <c r="L1024" s="208"/>
      <c r="M1024" s="618"/>
    </row>
    <row r="1025" spans="1:13" ht="16.5" customHeight="1">
      <c r="A1025" s="202"/>
      <c r="B1025" s="426"/>
      <c r="C1025" s="426"/>
      <c r="D1025" s="443"/>
      <c r="E1025" s="203"/>
      <c r="F1025" s="406"/>
      <c r="G1025" s="398" t="s">
        <v>744</v>
      </c>
      <c r="H1025" s="399"/>
      <c r="I1025" s="399"/>
      <c r="J1025" s="208"/>
      <c r="K1025" s="208"/>
      <c r="L1025" s="208"/>
      <c r="M1025" s="618"/>
    </row>
    <row r="1026" spans="1:13" ht="15" customHeight="1">
      <c r="A1026" s="232"/>
      <c r="B1026" s="428"/>
      <c r="C1026" s="428"/>
      <c r="D1026" s="445">
        <v>1</v>
      </c>
      <c r="E1026" s="233"/>
      <c r="F1026" s="239"/>
      <c r="G1026" s="236"/>
      <c r="H1026" s="206" t="s">
        <v>1837</v>
      </c>
      <c r="I1026" s="237"/>
      <c r="J1026" s="208"/>
      <c r="K1026" s="211"/>
      <c r="L1026" s="211"/>
      <c r="M1026" s="618"/>
    </row>
    <row r="1027" spans="1:13" ht="15.75" customHeight="1">
      <c r="A1027" s="232"/>
      <c r="B1027" s="428"/>
      <c r="C1027" s="428"/>
      <c r="D1027" s="445"/>
      <c r="E1027" s="233">
        <v>1</v>
      </c>
      <c r="F1027" s="239"/>
      <c r="G1027" s="236"/>
      <c r="H1027" s="206"/>
      <c r="I1027" s="237" t="s">
        <v>752</v>
      </c>
      <c r="J1027" s="208"/>
      <c r="K1027" s="211">
        <v>248</v>
      </c>
      <c r="L1027" s="211">
        <v>248</v>
      </c>
      <c r="M1027" s="618">
        <f>L1027/K1027*100</f>
        <v>100</v>
      </c>
    </row>
    <row r="1028" spans="1:13" ht="18.75" customHeight="1">
      <c r="A1028" s="232"/>
      <c r="B1028" s="428"/>
      <c r="C1028" s="428"/>
      <c r="D1028" s="445"/>
      <c r="E1028" s="233">
        <v>5</v>
      </c>
      <c r="F1028" s="239"/>
      <c r="G1028" s="236"/>
      <c r="H1028" s="238"/>
      <c r="I1028" s="207" t="s">
        <v>893</v>
      </c>
      <c r="J1028" s="211">
        <v>400</v>
      </c>
      <c r="K1028" s="211">
        <v>100</v>
      </c>
      <c r="L1028" s="211">
        <v>100</v>
      </c>
      <c r="M1028" s="618">
        <f>L1028/K1028*100</f>
        <v>100</v>
      </c>
    </row>
    <row r="1029" spans="1:13" ht="14.25" customHeight="1">
      <c r="A1029" s="232"/>
      <c r="B1029" s="428"/>
      <c r="C1029" s="428"/>
      <c r="D1029" s="445"/>
      <c r="E1029" s="233"/>
      <c r="F1029" s="239"/>
      <c r="G1029" s="236"/>
      <c r="H1029" s="238"/>
      <c r="I1029" s="207"/>
      <c r="J1029" s="211"/>
      <c r="K1029" s="211"/>
      <c r="L1029" s="211"/>
      <c r="M1029" s="618"/>
    </row>
    <row r="1030" spans="1:13" ht="18.75" customHeight="1">
      <c r="A1030" s="202"/>
      <c r="B1030" s="426"/>
      <c r="C1030" s="426"/>
      <c r="D1030" s="443"/>
      <c r="E1030" s="203"/>
      <c r="F1030" s="400"/>
      <c r="G1030" s="401"/>
      <c r="H1030" s="402"/>
      <c r="I1030" s="401" t="s">
        <v>1853</v>
      </c>
      <c r="J1030" s="403">
        <f>SUM(J1024:J1029)</f>
        <v>400</v>
      </c>
      <c r="K1030" s="403">
        <f>SUM(K1024:K1029)</f>
        <v>348</v>
      </c>
      <c r="L1030" s="403">
        <f>SUM(L1024:L1029)</f>
        <v>348</v>
      </c>
      <c r="M1030" s="621">
        <f>L1030/K1030*100</f>
        <v>100</v>
      </c>
    </row>
    <row r="1031" spans="1:13" ht="12" customHeight="1">
      <c r="A1031" s="232"/>
      <c r="B1031" s="428"/>
      <c r="C1031" s="428"/>
      <c r="D1031" s="445"/>
      <c r="E1031" s="233"/>
      <c r="F1031" s="239"/>
      <c r="G1031" s="236"/>
      <c r="H1031" s="238"/>
      <c r="I1031" s="207"/>
      <c r="J1031" s="211"/>
      <c r="K1031" s="211"/>
      <c r="L1031" s="211"/>
      <c r="M1031" s="618"/>
    </row>
    <row r="1032" spans="1:13" ht="19.5" customHeight="1">
      <c r="A1032" s="232"/>
      <c r="B1032" s="428"/>
      <c r="C1032" s="428"/>
      <c r="D1032" s="445"/>
      <c r="E1032" s="233"/>
      <c r="F1032" s="244"/>
      <c r="G1032" s="225"/>
      <c r="H1032" s="226"/>
      <c r="I1032" s="227" t="s">
        <v>1842</v>
      </c>
      <c r="J1032" s="218">
        <f>J1030+J1022</f>
        <v>800</v>
      </c>
      <c r="K1032" s="218">
        <f>K1030+K1022</f>
        <v>720</v>
      </c>
      <c r="L1032" s="218">
        <f>L1030+L1022</f>
        <v>632</v>
      </c>
      <c r="M1032" s="624">
        <f>L1032/K1032*100</f>
        <v>87.77777777777777</v>
      </c>
    </row>
    <row r="1033" spans="1:13" ht="14.25" customHeight="1">
      <c r="A1033" s="232"/>
      <c r="B1033" s="428"/>
      <c r="C1033" s="428"/>
      <c r="D1033" s="445"/>
      <c r="E1033" s="233"/>
      <c r="F1033" s="234"/>
      <c r="G1033" s="205"/>
      <c r="H1033" s="206"/>
      <c r="I1033" s="207"/>
      <c r="J1033" s="245"/>
      <c r="K1033" s="245"/>
      <c r="L1033" s="245"/>
      <c r="M1033" s="618"/>
    </row>
    <row r="1034" spans="1:13" ht="15" customHeight="1">
      <c r="A1034" s="232">
        <v>22</v>
      </c>
      <c r="B1034" s="428"/>
      <c r="C1034" s="428">
        <v>2</v>
      </c>
      <c r="D1034" s="445"/>
      <c r="E1034" s="233"/>
      <c r="F1034" s="235" t="s">
        <v>691</v>
      </c>
      <c r="G1034" s="236"/>
      <c r="H1034" s="238"/>
      <c r="I1034" s="207"/>
      <c r="J1034" s="208"/>
      <c r="K1034" s="208"/>
      <c r="L1034" s="208"/>
      <c r="M1034" s="618"/>
    </row>
    <row r="1035" spans="1:13" ht="15" customHeight="1">
      <c r="A1035" s="232"/>
      <c r="B1035" s="428"/>
      <c r="C1035" s="428"/>
      <c r="D1035" s="445">
        <v>1</v>
      </c>
      <c r="E1035" s="233"/>
      <c r="F1035" s="239"/>
      <c r="G1035" s="236"/>
      <c r="H1035" s="206" t="s">
        <v>1837</v>
      </c>
      <c r="I1035" s="237"/>
      <c r="J1035" s="208"/>
      <c r="K1035" s="208"/>
      <c r="L1035" s="208"/>
      <c r="M1035" s="618"/>
    </row>
    <row r="1036" spans="1:13" ht="15" customHeight="1">
      <c r="A1036" s="232"/>
      <c r="B1036" s="428"/>
      <c r="C1036" s="428"/>
      <c r="D1036" s="445"/>
      <c r="E1036" s="233">
        <v>1</v>
      </c>
      <c r="F1036" s="239"/>
      <c r="G1036" s="236"/>
      <c r="H1036" s="238"/>
      <c r="I1036" s="207" t="s">
        <v>752</v>
      </c>
      <c r="J1036" s="211">
        <v>450</v>
      </c>
      <c r="K1036" s="211">
        <v>450</v>
      </c>
      <c r="L1036" s="211">
        <v>433</v>
      </c>
      <c r="M1036" s="618">
        <f>L1036/K1036*100</f>
        <v>96.22222222222221</v>
      </c>
    </row>
    <row r="1037" spans="1:13" ht="15.75" customHeight="1">
      <c r="A1037" s="232"/>
      <c r="B1037" s="428"/>
      <c r="C1037" s="428"/>
      <c r="D1037" s="445"/>
      <c r="E1037" s="233">
        <v>2</v>
      </c>
      <c r="F1037" s="239"/>
      <c r="G1037" s="236"/>
      <c r="H1037" s="238"/>
      <c r="I1037" s="207" t="s">
        <v>1838</v>
      </c>
      <c r="J1037" s="211">
        <v>50</v>
      </c>
      <c r="K1037" s="211">
        <v>50</v>
      </c>
      <c r="L1037" s="211">
        <v>48</v>
      </c>
      <c r="M1037" s="618">
        <f>L1037/K1037*100</f>
        <v>96</v>
      </c>
    </row>
    <row r="1038" spans="1:13" ht="11.25" customHeight="1">
      <c r="A1038" s="232"/>
      <c r="B1038" s="428"/>
      <c r="C1038" s="428"/>
      <c r="D1038" s="445"/>
      <c r="E1038" s="233"/>
      <c r="F1038" s="239"/>
      <c r="G1038" s="236"/>
      <c r="H1038" s="238"/>
      <c r="I1038" s="237"/>
      <c r="J1038" s="211"/>
      <c r="K1038" s="211"/>
      <c r="L1038" s="211"/>
      <c r="M1038" s="618"/>
    </row>
    <row r="1039" spans="1:13" ht="15.75" customHeight="1">
      <c r="A1039" s="232"/>
      <c r="B1039" s="428"/>
      <c r="C1039" s="428"/>
      <c r="D1039" s="445"/>
      <c r="E1039" s="233"/>
      <c r="F1039" s="244"/>
      <c r="G1039" s="225"/>
      <c r="H1039" s="226"/>
      <c r="I1039" s="227" t="s">
        <v>1842</v>
      </c>
      <c r="J1039" s="218">
        <f>SUM(J1033:J1038)</f>
        <v>500</v>
      </c>
      <c r="K1039" s="218">
        <f>SUM(K1033:K1038)</f>
        <v>500</v>
      </c>
      <c r="L1039" s="218">
        <f>SUM(L1033:L1038)</f>
        <v>481</v>
      </c>
      <c r="M1039" s="624">
        <f>L1039/K1039*100</f>
        <v>96.2</v>
      </c>
    </row>
    <row r="1040" spans="1:13" ht="12" customHeight="1">
      <c r="A1040" s="232"/>
      <c r="B1040" s="428"/>
      <c r="C1040" s="428"/>
      <c r="D1040" s="445"/>
      <c r="E1040" s="233"/>
      <c r="F1040" s="234"/>
      <c r="G1040" s="205"/>
      <c r="H1040" s="206"/>
      <c r="I1040" s="215"/>
      <c r="J1040" s="219"/>
      <c r="K1040" s="219"/>
      <c r="L1040" s="219"/>
      <c r="M1040" s="618"/>
    </row>
    <row r="1041" spans="1:13" ht="17.25" customHeight="1">
      <c r="A1041" s="232">
        <v>23</v>
      </c>
      <c r="B1041" s="428"/>
      <c r="C1041" s="428">
        <v>1</v>
      </c>
      <c r="D1041" s="445"/>
      <c r="E1041" s="233"/>
      <c r="F1041" s="235" t="s">
        <v>1965</v>
      </c>
      <c r="G1041" s="236"/>
      <c r="H1041" s="238"/>
      <c r="I1041" s="207"/>
      <c r="J1041" s="208"/>
      <c r="K1041" s="208"/>
      <c r="L1041" s="208"/>
      <c r="M1041" s="618"/>
    </row>
    <row r="1042" spans="1:13" ht="14.25" customHeight="1">
      <c r="A1042" s="232"/>
      <c r="B1042" s="428"/>
      <c r="C1042" s="428"/>
      <c r="D1042" s="445">
        <v>1</v>
      </c>
      <c r="E1042" s="233"/>
      <c r="F1042" s="239"/>
      <c r="G1042" s="236"/>
      <c r="H1042" s="206" t="s">
        <v>1837</v>
      </c>
      <c r="I1042" s="237"/>
      <c r="J1042" s="208"/>
      <c r="K1042" s="208"/>
      <c r="L1042" s="208"/>
      <c r="M1042" s="618"/>
    </row>
    <row r="1043" spans="1:13" ht="14.25" customHeight="1">
      <c r="A1043" s="232"/>
      <c r="B1043" s="428"/>
      <c r="C1043" s="428"/>
      <c r="D1043" s="445"/>
      <c r="E1043" s="233">
        <v>1</v>
      </c>
      <c r="F1043" s="239"/>
      <c r="G1043" s="236"/>
      <c r="H1043" s="238"/>
      <c r="I1043" s="207" t="s">
        <v>752</v>
      </c>
      <c r="J1043" s="211">
        <v>160</v>
      </c>
      <c r="K1043" s="211">
        <v>336</v>
      </c>
      <c r="L1043" s="211">
        <v>336</v>
      </c>
      <c r="M1043" s="618">
        <f>L1043/K1043*100</f>
        <v>100</v>
      </c>
    </row>
    <row r="1044" spans="1:13" ht="14.25" customHeight="1">
      <c r="A1044" s="202"/>
      <c r="B1044" s="426"/>
      <c r="C1044" s="426"/>
      <c r="D1044" s="443"/>
      <c r="E1044" s="203">
        <v>2</v>
      </c>
      <c r="F1044" s="204"/>
      <c r="G1044" s="205"/>
      <c r="H1044" s="206"/>
      <c r="I1044" s="207" t="s">
        <v>1838</v>
      </c>
      <c r="J1044" s="211">
        <v>47</v>
      </c>
      <c r="K1044" s="211">
        <v>108</v>
      </c>
      <c r="L1044" s="211">
        <v>108</v>
      </c>
      <c r="M1044" s="618">
        <f>L1044/K1044*100</f>
        <v>100</v>
      </c>
    </row>
    <row r="1045" spans="1:13" ht="14.25" customHeight="1">
      <c r="A1045" s="202"/>
      <c r="B1045" s="426"/>
      <c r="C1045" s="426"/>
      <c r="D1045" s="443"/>
      <c r="E1045" s="203">
        <v>3</v>
      </c>
      <c r="F1045" s="204"/>
      <c r="G1045" s="205"/>
      <c r="H1045" s="206"/>
      <c r="I1045" s="207" t="s">
        <v>753</v>
      </c>
      <c r="J1045" s="211">
        <v>1253</v>
      </c>
      <c r="K1045" s="211">
        <v>1309</v>
      </c>
      <c r="L1045" s="211">
        <v>1264</v>
      </c>
      <c r="M1045" s="618">
        <f>L1045/K1045*100</f>
        <v>96.56226126814363</v>
      </c>
    </row>
    <row r="1046" spans="1:13" ht="10.5" customHeight="1">
      <c r="A1046" s="202"/>
      <c r="B1046" s="426"/>
      <c r="C1046" s="426"/>
      <c r="D1046" s="443"/>
      <c r="E1046" s="203"/>
      <c r="F1046" s="204"/>
      <c r="G1046" s="205"/>
      <c r="H1046" s="206"/>
      <c r="I1046" s="207"/>
      <c r="J1046" s="208"/>
      <c r="K1046" s="208"/>
      <c r="L1046" s="208"/>
      <c r="M1046" s="618"/>
    </row>
    <row r="1047" spans="1:13" ht="18" customHeight="1">
      <c r="A1047" s="202"/>
      <c r="B1047" s="426"/>
      <c r="C1047" s="426"/>
      <c r="D1047" s="443"/>
      <c r="E1047" s="203"/>
      <c r="F1047" s="227"/>
      <c r="G1047" s="225"/>
      <c r="H1047" s="226"/>
      <c r="I1047" s="227" t="s">
        <v>1842</v>
      </c>
      <c r="J1047" s="218">
        <f>SUM(J1040:J1046)</f>
        <v>1460</v>
      </c>
      <c r="K1047" s="218">
        <f>SUM(K1040:K1046)</f>
        <v>1753</v>
      </c>
      <c r="L1047" s="218">
        <f>SUM(L1040:L1046)</f>
        <v>1708</v>
      </c>
      <c r="M1047" s="624">
        <f>L1047/K1047*100</f>
        <v>97.43297204791786</v>
      </c>
    </row>
    <row r="1048" spans="1:13" ht="4.5" customHeight="1">
      <c r="A1048" s="202"/>
      <c r="B1048" s="426"/>
      <c r="C1048" s="426"/>
      <c r="D1048" s="443"/>
      <c r="E1048" s="203"/>
      <c r="F1048" s="215"/>
      <c r="G1048" s="205"/>
      <c r="H1048" s="206"/>
      <c r="I1048" s="215"/>
      <c r="J1048" s="219"/>
      <c r="K1048" s="219"/>
      <c r="L1048" s="219"/>
      <c r="M1048" s="618"/>
    </row>
    <row r="1049" spans="1:13" ht="17.25" customHeight="1">
      <c r="A1049" s="232">
        <v>24</v>
      </c>
      <c r="B1049" s="428"/>
      <c r="C1049" s="428">
        <v>1</v>
      </c>
      <c r="D1049" s="445"/>
      <c r="E1049" s="233"/>
      <c r="F1049" s="235" t="s">
        <v>1900</v>
      </c>
      <c r="G1049" s="236"/>
      <c r="H1049" s="238"/>
      <c r="I1049" s="207"/>
      <c r="J1049" s="208"/>
      <c r="K1049" s="208"/>
      <c r="L1049" s="208"/>
      <c r="M1049" s="618"/>
    </row>
    <row r="1050" spans="1:13" ht="19.5" customHeight="1">
      <c r="A1050" s="232"/>
      <c r="B1050" s="428">
        <v>1</v>
      </c>
      <c r="C1050" s="428"/>
      <c r="D1050" s="445"/>
      <c r="E1050" s="233"/>
      <c r="F1050" s="409"/>
      <c r="G1050" s="409" t="s">
        <v>2056</v>
      </c>
      <c r="H1050" s="410"/>
      <c r="I1050" s="399"/>
      <c r="J1050" s="208"/>
      <c r="K1050" s="208"/>
      <c r="L1050" s="208"/>
      <c r="M1050" s="618"/>
    </row>
    <row r="1051" spans="1:13" ht="14.25" customHeight="1">
      <c r="A1051" s="232"/>
      <c r="B1051" s="428"/>
      <c r="C1051" s="428"/>
      <c r="D1051" s="445">
        <v>1</v>
      </c>
      <c r="E1051" s="233"/>
      <c r="F1051" s="239"/>
      <c r="G1051" s="236"/>
      <c r="H1051" s="206" t="s">
        <v>1837</v>
      </c>
      <c r="I1051" s="237"/>
      <c r="J1051" s="208"/>
      <c r="K1051" s="208"/>
      <c r="L1051" s="208"/>
      <c r="M1051" s="618"/>
    </row>
    <row r="1052" spans="1:13" ht="14.25" customHeight="1">
      <c r="A1052" s="232"/>
      <c r="B1052" s="428"/>
      <c r="C1052" s="428"/>
      <c r="D1052" s="445"/>
      <c r="E1052" s="233">
        <v>1</v>
      </c>
      <c r="F1052" s="239"/>
      <c r="G1052" s="236"/>
      <c r="H1052" s="238"/>
      <c r="I1052" s="207" t="s">
        <v>752</v>
      </c>
      <c r="J1052" s="211">
        <v>751856</v>
      </c>
      <c r="K1052" s="211">
        <v>805841</v>
      </c>
      <c r="L1052" s="211">
        <v>752051</v>
      </c>
      <c r="M1052" s="618">
        <f>L1052/K1052*100</f>
        <v>93.32498594635913</v>
      </c>
    </row>
    <row r="1053" spans="1:13" ht="14.25" customHeight="1">
      <c r="A1053" s="202"/>
      <c r="B1053" s="426"/>
      <c r="C1053" s="426"/>
      <c r="D1053" s="443"/>
      <c r="E1053" s="203">
        <v>2</v>
      </c>
      <c r="F1053" s="204"/>
      <c r="G1053" s="205"/>
      <c r="H1053" s="206"/>
      <c r="I1053" s="207" t="s">
        <v>1838</v>
      </c>
      <c r="J1053" s="211">
        <v>230221</v>
      </c>
      <c r="K1053" s="211">
        <v>246360</v>
      </c>
      <c r="L1053" s="211">
        <v>229358</v>
      </c>
      <c r="M1053" s="618">
        <f>L1053/K1053*100</f>
        <v>93.09871732424094</v>
      </c>
    </row>
    <row r="1054" spans="1:13" ht="14.25" customHeight="1">
      <c r="A1054" s="202"/>
      <c r="B1054" s="426"/>
      <c r="C1054" s="426"/>
      <c r="D1054" s="443"/>
      <c r="E1054" s="203">
        <v>3</v>
      </c>
      <c r="F1054" s="204"/>
      <c r="G1054" s="205"/>
      <c r="H1054" s="206"/>
      <c r="I1054" s="207" t="s">
        <v>753</v>
      </c>
      <c r="J1054" s="211">
        <v>292695</v>
      </c>
      <c r="K1054" s="211">
        <v>295912</v>
      </c>
      <c r="L1054" s="211">
        <v>240779</v>
      </c>
      <c r="M1054" s="618">
        <f>L1054/K1054*100</f>
        <v>81.36844737624699</v>
      </c>
    </row>
    <row r="1055" spans="1:13" ht="14.25" customHeight="1">
      <c r="A1055" s="202"/>
      <c r="B1055" s="426"/>
      <c r="C1055" s="426"/>
      <c r="D1055" s="443"/>
      <c r="E1055" s="203">
        <v>5</v>
      </c>
      <c r="F1055" s="204"/>
      <c r="G1055" s="205"/>
      <c r="H1055" s="206"/>
      <c r="I1055" s="207" t="s">
        <v>893</v>
      </c>
      <c r="J1055" s="211">
        <v>3040</v>
      </c>
      <c r="K1055" s="211">
        <v>3040</v>
      </c>
      <c r="L1055" s="211">
        <v>3040</v>
      </c>
      <c r="M1055" s="618">
        <f>L1055/K1055*100</f>
        <v>100</v>
      </c>
    </row>
    <row r="1056" spans="1:13" ht="5.25" customHeight="1">
      <c r="A1056" s="202"/>
      <c r="B1056" s="426"/>
      <c r="C1056" s="426"/>
      <c r="D1056" s="443"/>
      <c r="E1056" s="203"/>
      <c r="F1056" s="204"/>
      <c r="G1056" s="205"/>
      <c r="H1056" s="206"/>
      <c r="I1056" s="207"/>
      <c r="J1056" s="208"/>
      <c r="K1056" s="208"/>
      <c r="L1056" s="208"/>
      <c r="M1056" s="618"/>
    </row>
    <row r="1057" spans="1:13" ht="16.5" customHeight="1">
      <c r="A1057" s="202"/>
      <c r="B1057" s="426"/>
      <c r="C1057" s="426"/>
      <c r="D1057" s="443"/>
      <c r="E1057" s="203"/>
      <c r="F1057" s="400"/>
      <c r="G1057" s="401"/>
      <c r="H1057" s="402"/>
      <c r="I1057" s="401" t="s">
        <v>1853</v>
      </c>
      <c r="J1057" s="403">
        <f>SUM(J1048:J1056)</f>
        <v>1277812</v>
      </c>
      <c r="K1057" s="403">
        <f>SUM(K1048:K1056)</f>
        <v>1351153</v>
      </c>
      <c r="L1057" s="403">
        <f>SUM(L1048:L1056)</f>
        <v>1225228</v>
      </c>
      <c r="M1057" s="621">
        <f>L1057/K1057*100</f>
        <v>90.68018203711941</v>
      </c>
    </row>
    <row r="1058" spans="1:13" ht="3.75" customHeight="1">
      <c r="A1058" s="202"/>
      <c r="B1058" s="426"/>
      <c r="C1058" s="426"/>
      <c r="D1058" s="443"/>
      <c r="E1058" s="203"/>
      <c r="F1058" s="215"/>
      <c r="G1058" s="205"/>
      <c r="H1058" s="206"/>
      <c r="I1058" s="215"/>
      <c r="J1058" s="219"/>
      <c r="K1058" s="219"/>
      <c r="L1058" s="219"/>
      <c r="M1058" s="618"/>
    </row>
    <row r="1059" spans="1:13" ht="14.25" customHeight="1">
      <c r="A1059" s="232"/>
      <c r="B1059" s="428">
        <v>2</v>
      </c>
      <c r="C1059" s="428"/>
      <c r="D1059" s="445"/>
      <c r="E1059" s="233"/>
      <c r="F1059" s="409"/>
      <c r="G1059" s="409" t="s">
        <v>2054</v>
      </c>
      <c r="H1059" s="410"/>
      <c r="I1059" s="399"/>
      <c r="J1059" s="208"/>
      <c r="K1059" s="208"/>
      <c r="L1059" s="208"/>
      <c r="M1059" s="618"/>
    </row>
    <row r="1060" spans="1:13" ht="18" customHeight="1">
      <c r="A1060" s="232"/>
      <c r="B1060" s="428"/>
      <c r="C1060" s="428"/>
      <c r="D1060" s="445"/>
      <c r="E1060" s="233"/>
      <c r="F1060" s="409"/>
      <c r="G1060" s="409" t="s">
        <v>2055</v>
      </c>
      <c r="H1060" s="410"/>
      <c r="I1060" s="399"/>
      <c r="J1060" s="208"/>
      <c r="K1060" s="208"/>
      <c r="L1060" s="208"/>
      <c r="M1060" s="618"/>
    </row>
    <row r="1061" spans="1:13" ht="17.25" customHeight="1">
      <c r="A1061" s="232"/>
      <c r="B1061" s="428"/>
      <c r="C1061" s="428"/>
      <c r="D1061" s="445">
        <v>1</v>
      </c>
      <c r="E1061" s="233"/>
      <c r="F1061" s="239"/>
      <c r="G1061" s="236"/>
      <c r="H1061" s="206" t="s">
        <v>1837</v>
      </c>
      <c r="I1061" s="237"/>
      <c r="J1061" s="208"/>
      <c r="K1061" s="208"/>
      <c r="L1061" s="208"/>
      <c r="M1061" s="618"/>
    </row>
    <row r="1062" spans="1:13" ht="14.25" customHeight="1">
      <c r="A1062" s="232"/>
      <c r="B1062" s="428"/>
      <c r="C1062" s="428"/>
      <c r="D1062" s="445"/>
      <c r="E1062" s="233">
        <v>1</v>
      </c>
      <c r="F1062" s="239"/>
      <c r="G1062" s="236"/>
      <c r="H1062" s="238"/>
      <c r="I1062" s="207" t="s">
        <v>752</v>
      </c>
      <c r="J1062" s="211">
        <v>26515</v>
      </c>
      <c r="K1062" s="211">
        <v>42468</v>
      </c>
      <c r="L1062" s="211">
        <v>32496</v>
      </c>
      <c r="M1062" s="618">
        <f>L1062/K1062*100</f>
        <v>76.51879061881888</v>
      </c>
    </row>
    <row r="1063" spans="1:13" ht="15" customHeight="1">
      <c r="A1063" s="202"/>
      <c r="B1063" s="426"/>
      <c r="C1063" s="426"/>
      <c r="D1063" s="443"/>
      <c r="E1063" s="203">
        <v>2</v>
      </c>
      <c r="F1063" s="204"/>
      <c r="G1063" s="205"/>
      <c r="H1063" s="206"/>
      <c r="I1063" s="207" t="s">
        <v>1838</v>
      </c>
      <c r="J1063" s="211">
        <v>8485</v>
      </c>
      <c r="K1063" s="211">
        <v>13590</v>
      </c>
      <c r="L1063" s="211">
        <v>10399</v>
      </c>
      <c r="M1063" s="618">
        <f>L1063/K1063*100</f>
        <v>76.51949963208241</v>
      </c>
    </row>
    <row r="1064" spans="1:13" ht="6.75" customHeight="1">
      <c r="A1064" s="202"/>
      <c r="B1064" s="426"/>
      <c r="C1064" s="426"/>
      <c r="D1064" s="443"/>
      <c r="E1064" s="203"/>
      <c r="F1064" s="204"/>
      <c r="G1064" s="205"/>
      <c r="H1064" s="206"/>
      <c r="I1064" s="207"/>
      <c r="J1064" s="208"/>
      <c r="K1064" s="208"/>
      <c r="L1064" s="208"/>
      <c r="M1064" s="618"/>
    </row>
    <row r="1065" spans="1:13" ht="18" customHeight="1">
      <c r="A1065" s="202"/>
      <c r="B1065" s="426"/>
      <c r="C1065" s="426"/>
      <c r="D1065" s="443"/>
      <c r="E1065" s="203"/>
      <c r="F1065" s="400"/>
      <c r="G1065" s="401"/>
      <c r="H1065" s="402"/>
      <c r="I1065" s="401" t="s">
        <v>1853</v>
      </c>
      <c r="J1065" s="403">
        <f>SUM(J1058:J1064)</f>
        <v>35000</v>
      </c>
      <c r="K1065" s="403">
        <f>SUM(K1058:K1064)</f>
        <v>56058</v>
      </c>
      <c r="L1065" s="403">
        <f>SUM(L1058:L1064)</f>
        <v>42895</v>
      </c>
      <c r="M1065" s="621">
        <f>L1065/K1065*100</f>
        <v>76.51896250312177</v>
      </c>
    </row>
    <row r="1066" spans="1:13" ht="10.5" customHeight="1">
      <c r="A1066" s="202"/>
      <c r="B1066" s="426"/>
      <c r="C1066" s="426"/>
      <c r="D1066" s="443"/>
      <c r="E1066" s="203"/>
      <c r="F1066" s="215"/>
      <c r="G1066" s="205"/>
      <c r="H1066" s="206"/>
      <c r="I1066" s="205"/>
      <c r="J1066" s="213"/>
      <c r="K1066" s="213"/>
      <c r="L1066" s="213"/>
      <c r="M1066" s="618"/>
    </row>
    <row r="1067" spans="1:13" ht="15.75" customHeight="1">
      <c r="A1067" s="202"/>
      <c r="B1067" s="426"/>
      <c r="C1067" s="426"/>
      <c r="D1067" s="443"/>
      <c r="E1067" s="203"/>
      <c r="F1067" s="246"/>
      <c r="G1067" s="241"/>
      <c r="H1067" s="242"/>
      <c r="I1067" s="246" t="s">
        <v>1842</v>
      </c>
      <c r="J1067" s="247">
        <f>SUM(J1050:J1065)/2</f>
        <v>1312812</v>
      </c>
      <c r="K1067" s="247">
        <f>SUM(K1050:K1065)/2</f>
        <v>1407211</v>
      </c>
      <c r="L1067" s="247">
        <f>SUM(L1050:L1065)/2</f>
        <v>1268123</v>
      </c>
      <c r="M1067" s="624">
        <f>L1067/K1067*100</f>
        <v>90.11605224802818</v>
      </c>
    </row>
    <row r="1068" spans="1:13" ht="12" customHeight="1">
      <c r="A1068" s="202"/>
      <c r="B1068" s="426"/>
      <c r="C1068" s="426"/>
      <c r="D1068" s="443"/>
      <c r="E1068" s="203"/>
      <c r="F1068" s="215"/>
      <c r="G1068" s="205"/>
      <c r="H1068" s="206"/>
      <c r="I1068" s="207"/>
      <c r="J1068" s="219"/>
      <c r="K1068" s="219"/>
      <c r="L1068" s="219"/>
      <c r="M1068" s="618"/>
    </row>
    <row r="1069" spans="1:13" ht="17.25" customHeight="1">
      <c r="A1069" s="232">
        <v>25</v>
      </c>
      <c r="B1069" s="428"/>
      <c r="C1069" s="428">
        <v>2</v>
      </c>
      <c r="D1069" s="445"/>
      <c r="E1069" s="233"/>
      <c r="F1069" s="235" t="s">
        <v>1901</v>
      </c>
      <c r="G1069" s="236"/>
      <c r="H1069" s="238"/>
      <c r="I1069" s="207"/>
      <c r="J1069" s="208"/>
      <c r="K1069" s="208"/>
      <c r="L1069" s="208"/>
      <c r="M1069" s="618"/>
    </row>
    <row r="1070" spans="1:13" ht="14.25" customHeight="1">
      <c r="A1070" s="232"/>
      <c r="B1070" s="428"/>
      <c r="C1070" s="428"/>
      <c r="D1070" s="445">
        <v>1</v>
      </c>
      <c r="E1070" s="233"/>
      <c r="F1070" s="239"/>
      <c r="G1070" s="236"/>
      <c r="H1070" s="206" t="s">
        <v>1837</v>
      </c>
      <c r="I1070" s="237"/>
      <c r="J1070" s="208"/>
      <c r="K1070" s="208"/>
      <c r="L1070" s="208"/>
      <c r="M1070" s="618"/>
    </row>
    <row r="1071" spans="1:13" ht="14.25" customHeight="1">
      <c r="A1071" s="232"/>
      <c r="B1071" s="428"/>
      <c r="C1071" s="428"/>
      <c r="D1071" s="445"/>
      <c r="E1071" s="233">
        <v>3</v>
      </c>
      <c r="F1071" s="239"/>
      <c r="G1071" s="236"/>
      <c r="H1071" s="238"/>
      <c r="I1071" s="237" t="s">
        <v>753</v>
      </c>
      <c r="J1071" s="211">
        <v>9576</v>
      </c>
      <c r="K1071" s="211">
        <v>10455</v>
      </c>
      <c r="L1071" s="211">
        <v>10455</v>
      </c>
      <c r="M1071" s="618">
        <f>L1071/K1071*100</f>
        <v>100</v>
      </c>
    </row>
    <row r="1072" spans="1:13" ht="3" customHeight="1">
      <c r="A1072" s="232"/>
      <c r="B1072" s="428"/>
      <c r="C1072" s="428"/>
      <c r="D1072" s="445"/>
      <c r="E1072" s="233"/>
      <c r="F1072" s="239"/>
      <c r="G1072" s="236"/>
      <c r="H1072" s="238"/>
      <c r="I1072" s="237"/>
      <c r="J1072" s="211"/>
      <c r="K1072" s="211"/>
      <c r="L1072" s="211"/>
      <c r="M1072" s="618"/>
    </row>
    <row r="1073" spans="1:13" ht="15" customHeight="1">
      <c r="A1073" s="232"/>
      <c r="B1073" s="428"/>
      <c r="C1073" s="428"/>
      <c r="D1073" s="445"/>
      <c r="E1073" s="233"/>
      <c r="F1073" s="244"/>
      <c r="G1073" s="225"/>
      <c r="H1073" s="226"/>
      <c r="I1073" s="227" t="s">
        <v>1842</v>
      </c>
      <c r="J1073" s="218">
        <f>SUM(J1068:J1072)</f>
        <v>9576</v>
      </c>
      <c r="K1073" s="218">
        <f>SUM(K1068:K1072)</f>
        <v>10455</v>
      </c>
      <c r="L1073" s="218">
        <f>SUM(L1068:L1072)</f>
        <v>10455</v>
      </c>
      <c r="M1073" s="624">
        <f>L1073/K1073*100</f>
        <v>100</v>
      </c>
    </row>
    <row r="1074" spans="1:13" ht="11.25" customHeight="1">
      <c r="A1074" s="202"/>
      <c r="B1074" s="426"/>
      <c r="C1074" s="426"/>
      <c r="D1074" s="443"/>
      <c r="E1074" s="203"/>
      <c r="F1074" s="215"/>
      <c r="G1074" s="205"/>
      <c r="H1074" s="206"/>
      <c r="I1074" s="215"/>
      <c r="J1074" s="219"/>
      <c r="K1074" s="219"/>
      <c r="L1074" s="219"/>
      <c r="M1074" s="618"/>
    </row>
    <row r="1075" spans="1:13" ht="14.25" customHeight="1">
      <c r="A1075" s="232">
        <v>26</v>
      </c>
      <c r="B1075" s="428"/>
      <c r="C1075" s="428">
        <v>1</v>
      </c>
      <c r="D1075" s="445"/>
      <c r="E1075" s="233"/>
      <c r="F1075" s="235" t="s">
        <v>1908</v>
      </c>
      <c r="G1075" s="236"/>
      <c r="H1075" s="238"/>
      <c r="I1075" s="207"/>
      <c r="J1075" s="208"/>
      <c r="K1075" s="208"/>
      <c r="L1075" s="208"/>
      <c r="M1075" s="618"/>
    </row>
    <row r="1076" spans="1:13" ht="14.25" customHeight="1">
      <c r="A1076" s="232"/>
      <c r="B1076" s="428"/>
      <c r="C1076" s="428"/>
      <c r="D1076" s="445">
        <v>1</v>
      </c>
      <c r="E1076" s="233"/>
      <c r="F1076" s="239"/>
      <c r="G1076" s="236"/>
      <c r="H1076" s="206" t="s">
        <v>1837</v>
      </c>
      <c r="I1076" s="237"/>
      <c r="J1076" s="208"/>
      <c r="K1076" s="208"/>
      <c r="L1076" s="208"/>
      <c r="M1076" s="618"/>
    </row>
    <row r="1077" spans="1:13" ht="13.5" customHeight="1">
      <c r="A1077" s="232"/>
      <c r="B1077" s="428"/>
      <c r="C1077" s="428"/>
      <c r="D1077" s="445"/>
      <c r="E1077" s="233">
        <v>3</v>
      </c>
      <c r="F1077" s="239"/>
      <c r="G1077" s="236"/>
      <c r="H1077" s="238"/>
      <c r="I1077" s="207" t="s">
        <v>753</v>
      </c>
      <c r="J1077" s="211">
        <v>246794</v>
      </c>
      <c r="K1077" s="211">
        <v>271496</v>
      </c>
      <c r="L1077" s="211">
        <v>233863</v>
      </c>
      <c r="M1077" s="618">
        <f>L1077/K1077*100</f>
        <v>86.13865397648584</v>
      </c>
    </row>
    <row r="1078" spans="1:13" ht="2.25" customHeight="1">
      <c r="A1078" s="202"/>
      <c r="B1078" s="426"/>
      <c r="C1078" s="426"/>
      <c r="D1078" s="443"/>
      <c r="E1078" s="203"/>
      <c r="F1078" s="215"/>
      <c r="G1078" s="205"/>
      <c r="H1078" s="206"/>
      <c r="I1078" s="207"/>
      <c r="J1078" s="211"/>
      <c r="K1078" s="211"/>
      <c r="L1078" s="211"/>
      <c r="M1078" s="618"/>
    </row>
    <row r="1079" spans="1:13" ht="16.5" customHeight="1">
      <c r="A1079" s="202"/>
      <c r="B1079" s="426"/>
      <c r="C1079" s="426"/>
      <c r="D1079" s="443"/>
      <c r="E1079" s="203"/>
      <c r="F1079" s="227"/>
      <c r="G1079" s="225"/>
      <c r="H1079" s="226"/>
      <c r="I1079" s="227" t="s">
        <v>1842</v>
      </c>
      <c r="J1079" s="218">
        <f>SUM(J1074:J1078)</f>
        <v>246794</v>
      </c>
      <c r="K1079" s="218">
        <f>SUM(K1074:K1078)</f>
        <v>271496</v>
      </c>
      <c r="L1079" s="218">
        <f>SUM(L1074:L1078)</f>
        <v>233863</v>
      </c>
      <c r="M1079" s="624">
        <f>L1079/K1079*100</f>
        <v>86.13865397648584</v>
      </c>
    </row>
    <row r="1080" spans="1:13" ht="6" customHeight="1">
      <c r="A1080" s="202"/>
      <c r="B1080" s="426"/>
      <c r="C1080" s="426"/>
      <c r="D1080" s="443"/>
      <c r="E1080" s="203"/>
      <c r="F1080" s="215"/>
      <c r="G1080" s="205"/>
      <c r="H1080" s="206"/>
      <c r="I1080" s="215"/>
      <c r="J1080" s="219"/>
      <c r="K1080" s="219"/>
      <c r="L1080" s="219"/>
      <c r="M1080" s="618"/>
    </row>
    <row r="1081" spans="1:13" ht="14.25" customHeight="1">
      <c r="A1081" s="202">
        <v>27</v>
      </c>
      <c r="B1081" s="426"/>
      <c r="C1081" s="426">
        <v>2</v>
      </c>
      <c r="D1081" s="443"/>
      <c r="E1081" s="203"/>
      <c r="F1081" s="215" t="s">
        <v>1810</v>
      </c>
      <c r="G1081" s="205"/>
      <c r="H1081" s="206"/>
      <c r="I1081" s="215"/>
      <c r="J1081" s="219"/>
      <c r="K1081" s="219"/>
      <c r="L1081" s="219"/>
      <c r="M1081" s="618"/>
    </row>
    <row r="1082" spans="1:13" ht="14.25" customHeight="1">
      <c r="A1082" s="202"/>
      <c r="B1082" s="426"/>
      <c r="C1082" s="426"/>
      <c r="D1082" s="443">
        <v>1</v>
      </c>
      <c r="E1082" s="203"/>
      <c r="F1082" s="215"/>
      <c r="G1082" s="205"/>
      <c r="H1082" s="206" t="s">
        <v>1837</v>
      </c>
      <c r="I1082" s="215"/>
      <c r="J1082" s="219"/>
      <c r="K1082" s="219"/>
      <c r="L1082" s="219"/>
      <c r="M1082" s="618"/>
    </row>
    <row r="1083" spans="1:13" ht="14.25" customHeight="1">
      <c r="A1083" s="202"/>
      <c r="B1083" s="426"/>
      <c r="C1083" s="426"/>
      <c r="D1083" s="443"/>
      <c r="E1083" s="203">
        <v>3</v>
      </c>
      <c r="F1083" s="215"/>
      <c r="G1083" s="205"/>
      <c r="H1083" s="206"/>
      <c r="I1083" s="207" t="s">
        <v>753</v>
      </c>
      <c r="J1083" s="220">
        <v>2232</v>
      </c>
      <c r="K1083" s="220">
        <v>2232</v>
      </c>
      <c r="L1083" s="220">
        <v>1728</v>
      </c>
      <c r="M1083" s="618">
        <f>L1083/K1083*100</f>
        <v>77.41935483870968</v>
      </c>
    </row>
    <row r="1084" spans="1:13" ht="4.5" customHeight="1">
      <c r="A1084" s="202"/>
      <c r="B1084" s="426"/>
      <c r="C1084" s="426"/>
      <c r="D1084" s="443"/>
      <c r="E1084" s="203"/>
      <c r="F1084" s="215"/>
      <c r="G1084" s="205"/>
      <c r="H1084" s="206"/>
      <c r="I1084" s="215"/>
      <c r="J1084" s="219"/>
      <c r="K1084" s="219"/>
      <c r="L1084" s="219"/>
      <c r="M1084" s="618"/>
    </row>
    <row r="1085" spans="1:13" ht="18.75" customHeight="1">
      <c r="A1085" s="202"/>
      <c r="B1085" s="426"/>
      <c r="C1085" s="426"/>
      <c r="D1085" s="443"/>
      <c r="E1085" s="203"/>
      <c r="F1085" s="240"/>
      <c r="G1085" s="241"/>
      <c r="H1085" s="242"/>
      <c r="I1085" s="227" t="s">
        <v>1842</v>
      </c>
      <c r="J1085" s="218">
        <f>SUM(J1080:J1084)</f>
        <v>2232</v>
      </c>
      <c r="K1085" s="218">
        <f>SUM(K1080:K1084)</f>
        <v>2232</v>
      </c>
      <c r="L1085" s="218">
        <f>SUM(L1080:L1084)</f>
        <v>1728</v>
      </c>
      <c r="M1085" s="624">
        <f>L1085/K1085*100</f>
        <v>77.41935483870968</v>
      </c>
    </row>
    <row r="1086" spans="1:13" ht="10.5" customHeight="1">
      <c r="A1086" s="202"/>
      <c r="B1086" s="426"/>
      <c r="C1086" s="426"/>
      <c r="D1086" s="443"/>
      <c r="E1086" s="203"/>
      <c r="F1086" s="215"/>
      <c r="G1086" s="205"/>
      <c r="H1086" s="206"/>
      <c r="I1086" s="207"/>
      <c r="J1086" s="213"/>
      <c r="K1086" s="213"/>
      <c r="L1086" s="213"/>
      <c r="M1086" s="618"/>
    </row>
    <row r="1087" spans="1:13" ht="14.25" customHeight="1">
      <c r="A1087" s="202">
        <v>28</v>
      </c>
      <c r="B1087" s="426"/>
      <c r="C1087" s="426"/>
      <c r="D1087" s="443"/>
      <c r="E1087" s="203"/>
      <c r="F1087" s="215" t="s">
        <v>1910</v>
      </c>
      <c r="G1087" s="205"/>
      <c r="H1087" s="206"/>
      <c r="I1087" s="207"/>
      <c r="J1087" s="213"/>
      <c r="K1087" s="213"/>
      <c r="L1087" s="213"/>
      <c r="M1087" s="618"/>
    </row>
    <row r="1088" spans="1:13" ht="20.25" customHeight="1">
      <c r="A1088" s="202"/>
      <c r="B1088" s="426">
        <v>1</v>
      </c>
      <c r="C1088" s="426">
        <v>2</v>
      </c>
      <c r="D1088" s="443"/>
      <c r="E1088" s="203"/>
      <c r="F1088" s="406"/>
      <c r="G1088" s="406" t="s">
        <v>1911</v>
      </c>
      <c r="H1088" s="399"/>
      <c r="I1088" s="399"/>
      <c r="J1088" s="213"/>
      <c r="K1088" s="213"/>
      <c r="L1088" s="213"/>
      <c r="M1088" s="618"/>
    </row>
    <row r="1089" spans="1:13" ht="14.25" customHeight="1">
      <c r="A1089" s="202"/>
      <c r="B1089" s="426"/>
      <c r="C1089" s="426"/>
      <c r="D1089" s="443">
        <v>1</v>
      </c>
      <c r="E1089" s="203"/>
      <c r="F1089" s="215"/>
      <c r="G1089" s="205"/>
      <c r="H1089" s="206" t="s">
        <v>1837</v>
      </c>
      <c r="I1089" s="207"/>
      <c r="J1089" s="213"/>
      <c r="K1089" s="213"/>
      <c r="L1089" s="213"/>
      <c r="M1089" s="618"/>
    </row>
    <row r="1090" spans="1:13" ht="14.25" customHeight="1">
      <c r="A1090" s="202"/>
      <c r="B1090" s="426"/>
      <c r="C1090" s="426"/>
      <c r="D1090" s="443"/>
      <c r="E1090" s="203">
        <v>3</v>
      </c>
      <c r="F1090" s="215"/>
      <c r="G1090" s="205"/>
      <c r="H1090" s="206"/>
      <c r="I1090" s="207" t="s">
        <v>753</v>
      </c>
      <c r="J1090" s="220">
        <v>4000</v>
      </c>
      <c r="K1090" s="220">
        <v>10097</v>
      </c>
      <c r="L1090" s="220">
        <v>9394</v>
      </c>
      <c r="M1090" s="618">
        <f>L1090/K1090*100</f>
        <v>93.037535901753</v>
      </c>
    </row>
    <row r="1091" spans="1:13" ht="3.75" customHeight="1">
      <c r="A1091" s="202"/>
      <c r="B1091" s="426"/>
      <c r="C1091" s="426"/>
      <c r="D1091" s="443"/>
      <c r="E1091" s="203"/>
      <c r="F1091" s="215"/>
      <c r="G1091" s="205"/>
      <c r="H1091" s="206"/>
      <c r="I1091" s="207"/>
      <c r="J1091" s="220"/>
      <c r="K1091" s="220"/>
      <c r="L1091" s="220"/>
      <c r="M1091" s="618"/>
    </row>
    <row r="1092" spans="1:13" ht="16.5" customHeight="1">
      <c r="A1092" s="202"/>
      <c r="B1092" s="426"/>
      <c r="C1092" s="426"/>
      <c r="D1092" s="443"/>
      <c r="E1092" s="203"/>
      <c r="F1092" s="401"/>
      <c r="G1092" s="401"/>
      <c r="H1092" s="402"/>
      <c r="I1092" s="401" t="s">
        <v>1853</v>
      </c>
      <c r="J1092" s="403">
        <f>SUM(J1086:J1091)</f>
        <v>4000</v>
      </c>
      <c r="K1092" s="403">
        <f>SUM(K1086:K1091)</f>
        <v>10097</v>
      </c>
      <c r="L1092" s="403">
        <f>SUM(L1086:L1091)</f>
        <v>9394</v>
      </c>
      <c r="M1092" s="621">
        <f>L1092/K1092*100</f>
        <v>93.037535901753</v>
      </c>
    </row>
    <row r="1093" spans="1:13" ht="15" customHeight="1">
      <c r="A1093" s="202"/>
      <c r="B1093" s="426"/>
      <c r="C1093" s="426"/>
      <c r="D1093" s="443"/>
      <c r="E1093" s="203"/>
      <c r="F1093" s="215"/>
      <c r="G1093" s="205"/>
      <c r="H1093" s="206"/>
      <c r="I1093" s="205"/>
      <c r="J1093" s="213"/>
      <c r="K1093" s="213"/>
      <c r="L1093" s="213"/>
      <c r="M1093" s="618"/>
    </row>
    <row r="1094" spans="1:13" ht="14.25" customHeight="1">
      <c r="A1094" s="202"/>
      <c r="B1094" s="426">
        <v>2</v>
      </c>
      <c r="C1094" s="426">
        <v>2</v>
      </c>
      <c r="D1094" s="443"/>
      <c r="E1094" s="203"/>
      <c r="F1094" s="406"/>
      <c r="G1094" s="406" t="s">
        <v>1774</v>
      </c>
      <c r="H1094" s="399"/>
      <c r="I1094" s="399"/>
      <c r="J1094" s="213"/>
      <c r="K1094" s="213"/>
      <c r="L1094" s="213"/>
      <c r="M1094" s="618"/>
    </row>
    <row r="1095" spans="1:13" ht="14.25" customHeight="1">
      <c r="A1095" s="202"/>
      <c r="B1095" s="426"/>
      <c r="C1095" s="426"/>
      <c r="D1095" s="443">
        <v>1</v>
      </c>
      <c r="E1095" s="203"/>
      <c r="F1095" s="215"/>
      <c r="G1095" s="205"/>
      <c r="H1095" s="206" t="s">
        <v>1837</v>
      </c>
      <c r="I1095" s="207"/>
      <c r="J1095" s="213"/>
      <c r="K1095" s="213"/>
      <c r="L1095" s="213"/>
      <c r="M1095" s="618"/>
    </row>
    <row r="1096" spans="1:13" ht="14.25" customHeight="1">
      <c r="A1096" s="202"/>
      <c r="B1096" s="426"/>
      <c r="C1096" s="426"/>
      <c r="D1096" s="443"/>
      <c r="E1096" s="203">
        <v>1</v>
      </c>
      <c r="F1096" s="215"/>
      <c r="G1096" s="205"/>
      <c r="H1096" s="206"/>
      <c r="I1096" s="207" t="s">
        <v>752</v>
      </c>
      <c r="J1096" s="220">
        <v>3167</v>
      </c>
      <c r="K1096" s="220">
        <v>4473</v>
      </c>
      <c r="L1096" s="220">
        <v>3367</v>
      </c>
      <c r="M1096" s="618">
        <f>L1096/K1096*100</f>
        <v>75.27386541471049</v>
      </c>
    </row>
    <row r="1097" spans="1:13" ht="14.25" customHeight="1">
      <c r="A1097" s="202"/>
      <c r="B1097" s="426"/>
      <c r="C1097" s="426"/>
      <c r="D1097" s="443"/>
      <c r="E1097" s="203">
        <v>2</v>
      </c>
      <c r="F1097" s="215"/>
      <c r="G1097" s="205"/>
      <c r="H1097" s="206"/>
      <c r="I1097" s="207" t="s">
        <v>1838</v>
      </c>
      <c r="J1097" s="220">
        <v>985</v>
      </c>
      <c r="K1097" s="220">
        <v>1206</v>
      </c>
      <c r="L1097" s="220">
        <v>1036</v>
      </c>
      <c r="M1097" s="618">
        <f>L1097/K1097*100</f>
        <v>85.90381426202322</v>
      </c>
    </row>
    <row r="1098" spans="1:13" ht="14.25" customHeight="1">
      <c r="A1098" s="202"/>
      <c r="B1098" s="426"/>
      <c r="C1098" s="426"/>
      <c r="D1098" s="443"/>
      <c r="E1098" s="203">
        <v>3</v>
      </c>
      <c r="F1098" s="215"/>
      <c r="G1098" s="205"/>
      <c r="H1098" s="206"/>
      <c r="I1098" s="207" t="s">
        <v>753</v>
      </c>
      <c r="J1098" s="220">
        <v>1499</v>
      </c>
      <c r="K1098" s="220">
        <v>2294</v>
      </c>
      <c r="L1098" s="220">
        <v>1083</v>
      </c>
      <c r="M1098" s="618">
        <f>L1098/K1098*100</f>
        <v>47.2101133391456</v>
      </c>
    </row>
    <row r="1099" spans="1:13" ht="3.75" customHeight="1">
      <c r="A1099" s="202"/>
      <c r="B1099" s="426"/>
      <c r="C1099" s="426"/>
      <c r="D1099" s="443"/>
      <c r="E1099" s="203"/>
      <c r="F1099" s="215"/>
      <c r="G1099" s="205"/>
      <c r="H1099" s="206"/>
      <c r="I1099" s="207"/>
      <c r="J1099" s="220"/>
      <c r="K1099" s="220"/>
      <c r="L1099" s="220"/>
      <c r="M1099" s="618"/>
    </row>
    <row r="1100" spans="1:13" ht="20.25" customHeight="1">
      <c r="A1100" s="202"/>
      <c r="B1100" s="426"/>
      <c r="C1100" s="426"/>
      <c r="D1100" s="443"/>
      <c r="E1100" s="203"/>
      <c r="F1100" s="248"/>
      <c r="G1100" s="401"/>
      <c r="H1100" s="402"/>
      <c r="I1100" s="401" t="s">
        <v>1853</v>
      </c>
      <c r="J1100" s="411">
        <f>SUM(J1094:J1099)</f>
        <v>5651</v>
      </c>
      <c r="K1100" s="411">
        <f>SUM(K1094:K1099)</f>
        <v>7973</v>
      </c>
      <c r="L1100" s="411">
        <f>SUM(L1094:L1099)</f>
        <v>5486</v>
      </c>
      <c r="M1100" s="621">
        <f>L1100/K1100*100</f>
        <v>68.80722438229023</v>
      </c>
    </row>
    <row r="1101" spans="1:13" ht="12" customHeight="1">
      <c r="A1101" s="202"/>
      <c r="B1101" s="426"/>
      <c r="C1101" s="426"/>
      <c r="D1101" s="443"/>
      <c r="E1101" s="203"/>
      <c r="F1101" s="215"/>
      <c r="G1101" s="205"/>
      <c r="H1101" s="206"/>
      <c r="I1101" s="205"/>
      <c r="J1101" s="213"/>
      <c r="K1101" s="213"/>
      <c r="L1101" s="213"/>
      <c r="M1101" s="618"/>
    </row>
    <row r="1102" spans="1:13" ht="17.25" customHeight="1">
      <c r="A1102" s="202"/>
      <c r="B1102" s="426"/>
      <c r="C1102" s="426"/>
      <c r="D1102" s="443"/>
      <c r="E1102" s="203"/>
      <c r="F1102" s="240"/>
      <c r="G1102" s="241"/>
      <c r="H1102" s="242"/>
      <c r="I1102" s="227" t="s">
        <v>1842</v>
      </c>
      <c r="J1102" s="218">
        <f>SUM(J1086:J1101)/2</f>
        <v>9651</v>
      </c>
      <c r="K1102" s="218">
        <f>SUM(K1086:K1101)/2</f>
        <v>18070</v>
      </c>
      <c r="L1102" s="218">
        <f>SUM(L1086:L1101)/2</f>
        <v>14880</v>
      </c>
      <c r="M1102" s="624">
        <f>L1102/K1102*100</f>
        <v>82.3464305478694</v>
      </c>
    </row>
    <row r="1103" spans="1:13" ht="3.75" customHeight="1">
      <c r="A1103" s="202"/>
      <c r="B1103" s="426"/>
      <c r="C1103" s="426"/>
      <c r="D1103" s="443"/>
      <c r="E1103" s="203"/>
      <c r="F1103" s="215"/>
      <c r="G1103" s="205"/>
      <c r="H1103" s="206"/>
      <c r="I1103" s="215"/>
      <c r="J1103" s="219"/>
      <c r="K1103" s="219"/>
      <c r="L1103" s="219"/>
      <c r="M1103" s="618"/>
    </row>
    <row r="1104" spans="1:13" ht="15.75" customHeight="1">
      <c r="A1104" s="232">
        <v>29</v>
      </c>
      <c r="B1104" s="428"/>
      <c r="C1104" s="428"/>
      <c r="D1104" s="445"/>
      <c r="E1104" s="233"/>
      <c r="F1104" s="235" t="s">
        <v>1902</v>
      </c>
      <c r="G1104" s="236"/>
      <c r="H1104" s="238"/>
      <c r="I1104" s="207"/>
      <c r="J1104" s="208"/>
      <c r="K1104" s="208"/>
      <c r="L1104" s="208"/>
      <c r="M1104" s="618"/>
    </row>
    <row r="1105" spans="1:13" ht="15.75" customHeight="1">
      <c r="A1105" s="202"/>
      <c r="B1105" s="426">
        <v>1</v>
      </c>
      <c r="C1105" s="426">
        <v>1</v>
      </c>
      <c r="D1105" s="443"/>
      <c r="E1105" s="203"/>
      <c r="F1105" s="397"/>
      <c r="G1105" s="398" t="s">
        <v>1903</v>
      </c>
      <c r="H1105" s="399"/>
      <c r="I1105" s="399"/>
      <c r="J1105" s="208"/>
      <c r="K1105" s="208"/>
      <c r="L1105" s="208"/>
      <c r="M1105" s="618"/>
    </row>
    <row r="1106" spans="1:13" ht="15.75" customHeight="1">
      <c r="A1106" s="202"/>
      <c r="B1106" s="426"/>
      <c r="C1106" s="426"/>
      <c r="D1106" s="443">
        <v>1</v>
      </c>
      <c r="E1106" s="203"/>
      <c r="F1106" s="204"/>
      <c r="G1106" s="205"/>
      <c r="H1106" s="206" t="s">
        <v>1837</v>
      </c>
      <c r="I1106" s="207"/>
      <c r="J1106" s="208"/>
      <c r="K1106" s="208"/>
      <c r="L1106" s="208"/>
      <c r="M1106" s="618"/>
    </row>
    <row r="1107" spans="1:13" ht="15.75" customHeight="1">
      <c r="A1107" s="202"/>
      <c r="B1107" s="426"/>
      <c r="C1107" s="426"/>
      <c r="D1107" s="443"/>
      <c r="E1107" s="203">
        <v>5</v>
      </c>
      <c r="F1107" s="204"/>
      <c r="G1107" s="205"/>
      <c r="H1107" s="206"/>
      <c r="I1107" s="207" t="s">
        <v>893</v>
      </c>
      <c r="J1107" s="220">
        <v>350</v>
      </c>
      <c r="K1107" s="220">
        <v>4744</v>
      </c>
      <c r="L1107" s="220">
        <v>4744</v>
      </c>
      <c r="M1107" s="618">
        <f>L1107/K1107*100</f>
        <v>100</v>
      </c>
    </row>
    <row r="1108" spans="1:13" ht="4.5" customHeight="1">
      <c r="A1108" s="202"/>
      <c r="B1108" s="426"/>
      <c r="C1108" s="426"/>
      <c r="D1108" s="443"/>
      <c r="E1108" s="203"/>
      <c r="F1108" s="204"/>
      <c r="G1108" s="205"/>
      <c r="H1108" s="206"/>
      <c r="I1108" s="207"/>
      <c r="J1108" s="220"/>
      <c r="K1108" s="220"/>
      <c r="L1108" s="220"/>
      <c r="M1108" s="618"/>
    </row>
    <row r="1109" spans="1:13" ht="18.75" customHeight="1">
      <c r="A1109" s="202"/>
      <c r="B1109" s="426"/>
      <c r="C1109" s="426"/>
      <c r="D1109" s="443"/>
      <c r="E1109" s="203"/>
      <c r="F1109" s="221"/>
      <c r="G1109" s="401"/>
      <c r="H1109" s="402"/>
      <c r="I1109" s="401" t="s">
        <v>1853</v>
      </c>
      <c r="J1109" s="403">
        <f>SUM(J1104:J1108)</f>
        <v>350</v>
      </c>
      <c r="K1109" s="403">
        <f>SUM(K1104:K1108)</f>
        <v>4744</v>
      </c>
      <c r="L1109" s="403">
        <f>SUM(L1104:L1108)</f>
        <v>4744</v>
      </c>
      <c r="M1109" s="621">
        <f>L1109/K1109*100</f>
        <v>100</v>
      </c>
    </row>
    <row r="1110" spans="1:13" ht="6" customHeight="1">
      <c r="A1110" s="202"/>
      <c r="B1110" s="426"/>
      <c r="C1110" s="426"/>
      <c r="D1110" s="443"/>
      <c r="E1110" s="203"/>
      <c r="F1110" s="204"/>
      <c r="G1110" s="205"/>
      <c r="H1110" s="206"/>
      <c r="I1110" s="207"/>
      <c r="J1110" s="214"/>
      <c r="K1110" s="214"/>
      <c r="L1110" s="214"/>
      <c r="M1110" s="618"/>
    </row>
    <row r="1111" spans="1:13" ht="15.75" customHeight="1">
      <c r="A1111" s="202"/>
      <c r="B1111" s="426">
        <v>2</v>
      </c>
      <c r="C1111" s="426">
        <v>1</v>
      </c>
      <c r="D1111" s="443"/>
      <c r="E1111" s="203"/>
      <c r="F1111" s="397"/>
      <c r="G1111" s="398" t="s">
        <v>1835</v>
      </c>
      <c r="H1111" s="399"/>
      <c r="I1111" s="399"/>
      <c r="J1111" s="208"/>
      <c r="K1111" s="208"/>
      <c r="L1111" s="208"/>
      <c r="M1111" s="618"/>
    </row>
    <row r="1112" spans="1:13" ht="15.75" customHeight="1">
      <c r="A1112" s="202"/>
      <c r="B1112" s="426"/>
      <c r="C1112" s="426"/>
      <c r="D1112" s="443">
        <v>1</v>
      </c>
      <c r="E1112" s="203"/>
      <c r="F1112" s="204"/>
      <c r="G1112" s="205"/>
      <c r="H1112" s="206" t="s">
        <v>1837</v>
      </c>
      <c r="I1112" s="207"/>
      <c r="J1112" s="208"/>
      <c r="K1112" s="208"/>
      <c r="L1112" s="208"/>
      <c r="M1112" s="618"/>
    </row>
    <row r="1113" spans="1:13" ht="13.5" customHeight="1">
      <c r="A1113" s="202"/>
      <c r="B1113" s="426"/>
      <c r="C1113" s="426"/>
      <c r="D1113" s="443"/>
      <c r="E1113" s="203">
        <v>5</v>
      </c>
      <c r="F1113" s="204"/>
      <c r="G1113" s="205"/>
      <c r="H1113" s="206"/>
      <c r="I1113" s="207" t="s">
        <v>893</v>
      </c>
      <c r="J1113" s="211">
        <v>1500</v>
      </c>
      <c r="K1113" s="211">
        <v>20028</v>
      </c>
      <c r="L1113" s="211">
        <v>20027</v>
      </c>
      <c r="M1113" s="618">
        <f>L1113/K1113*100</f>
        <v>99.9950069902137</v>
      </c>
    </row>
    <row r="1114" spans="1:13" ht="14.25" customHeight="1" hidden="1">
      <c r="A1114" s="202"/>
      <c r="B1114" s="426"/>
      <c r="C1114" s="426"/>
      <c r="D1114" s="443"/>
      <c r="E1114" s="203"/>
      <c r="F1114" s="204"/>
      <c r="G1114" s="205"/>
      <c r="H1114" s="206"/>
      <c r="I1114" s="207"/>
      <c r="J1114" s="208"/>
      <c r="K1114" s="208"/>
      <c r="L1114" s="208"/>
      <c r="M1114" s="618" t="e">
        <f>L1114/K1114*100</f>
        <v>#DIV/0!</v>
      </c>
    </row>
    <row r="1115" spans="1:13" ht="14.25" customHeight="1">
      <c r="A1115" s="202"/>
      <c r="B1115" s="426"/>
      <c r="C1115" s="426"/>
      <c r="D1115" s="443"/>
      <c r="E1115" s="203"/>
      <c r="F1115" s="400"/>
      <c r="G1115" s="401"/>
      <c r="H1115" s="402"/>
      <c r="I1115" s="401" t="s">
        <v>1853</v>
      </c>
      <c r="J1115" s="403">
        <f>SUM(J1110:J1114)</f>
        <v>1500</v>
      </c>
      <c r="K1115" s="403">
        <f>SUM(K1110:K1114)</f>
        <v>20028</v>
      </c>
      <c r="L1115" s="403">
        <f>SUM(L1110:L1114)</f>
        <v>20027</v>
      </c>
      <c r="M1115" s="621">
        <f>L1115/K1115*100</f>
        <v>99.9950069902137</v>
      </c>
    </row>
    <row r="1116" spans="1:13" ht="6" customHeight="1">
      <c r="A1116" s="202"/>
      <c r="B1116" s="426"/>
      <c r="C1116" s="426"/>
      <c r="D1116" s="443"/>
      <c r="E1116" s="203"/>
      <c r="F1116" s="204"/>
      <c r="G1116" s="205"/>
      <c r="H1116" s="206"/>
      <c r="I1116" s="205"/>
      <c r="J1116" s="213"/>
      <c r="K1116" s="213"/>
      <c r="L1116" s="213"/>
      <c r="M1116" s="618"/>
    </row>
    <row r="1117" spans="1:13" ht="15.75" customHeight="1">
      <c r="A1117" s="202"/>
      <c r="B1117" s="426">
        <v>3</v>
      </c>
      <c r="C1117" s="426">
        <v>1</v>
      </c>
      <c r="D1117" s="443"/>
      <c r="E1117" s="203"/>
      <c r="F1117" s="397"/>
      <c r="G1117" s="398" t="s">
        <v>1759</v>
      </c>
      <c r="H1117" s="399"/>
      <c r="I1117" s="399"/>
      <c r="J1117" s="208"/>
      <c r="K1117" s="208"/>
      <c r="L1117" s="208"/>
      <c r="M1117" s="618"/>
    </row>
    <row r="1118" spans="1:13" ht="15.75" customHeight="1">
      <c r="A1118" s="202"/>
      <c r="B1118" s="426"/>
      <c r="C1118" s="426"/>
      <c r="D1118" s="443">
        <v>1</v>
      </c>
      <c r="E1118" s="203"/>
      <c r="F1118" s="204"/>
      <c r="G1118" s="205"/>
      <c r="H1118" s="206" t="s">
        <v>1837</v>
      </c>
      <c r="I1118" s="207"/>
      <c r="J1118" s="208"/>
      <c r="K1118" s="211"/>
      <c r="L1118" s="211"/>
      <c r="M1118" s="618"/>
    </row>
    <row r="1119" spans="1:13" ht="15.75" customHeight="1">
      <c r="A1119" s="202"/>
      <c r="B1119" s="426"/>
      <c r="C1119" s="426"/>
      <c r="D1119" s="443"/>
      <c r="E1119" s="203">
        <v>2</v>
      </c>
      <c r="F1119" s="204"/>
      <c r="G1119" s="205"/>
      <c r="H1119" s="206"/>
      <c r="I1119" s="207" t="s">
        <v>1838</v>
      </c>
      <c r="J1119" s="211">
        <v>290</v>
      </c>
      <c r="K1119" s="211">
        <v>3943</v>
      </c>
      <c r="L1119" s="211">
        <v>3580</v>
      </c>
      <c r="M1119" s="618">
        <f>L1119/K1119*100</f>
        <v>90.79381181841238</v>
      </c>
    </row>
    <row r="1120" spans="1:13" ht="15.75" customHeight="1">
      <c r="A1120" s="202"/>
      <c r="B1120" s="426"/>
      <c r="C1120" s="426"/>
      <c r="D1120" s="443"/>
      <c r="E1120" s="203">
        <v>3</v>
      </c>
      <c r="F1120" s="204"/>
      <c r="G1120" s="205"/>
      <c r="H1120" s="206"/>
      <c r="I1120" s="207" t="s">
        <v>753</v>
      </c>
      <c r="J1120" s="211"/>
      <c r="K1120" s="211">
        <v>412</v>
      </c>
      <c r="L1120" s="211">
        <v>412</v>
      </c>
      <c r="M1120" s="618">
        <f>L1120/K1120*100</f>
        <v>100</v>
      </c>
    </row>
    <row r="1121" spans="1:13" ht="15.75" customHeight="1">
      <c r="A1121" s="202"/>
      <c r="B1121" s="426"/>
      <c r="C1121" s="426"/>
      <c r="D1121" s="443"/>
      <c r="E1121" s="203">
        <v>5</v>
      </c>
      <c r="F1121" s="204"/>
      <c r="G1121" s="205"/>
      <c r="H1121" s="206"/>
      <c r="I1121" s="207" t="s">
        <v>893</v>
      </c>
      <c r="J1121" s="211">
        <v>1610</v>
      </c>
      <c r="K1121" s="211">
        <v>21859</v>
      </c>
      <c r="L1121" s="211">
        <v>19841</v>
      </c>
      <c r="M1121" s="618">
        <f>L1121/K1121*100</f>
        <v>90.76810467084496</v>
      </c>
    </row>
    <row r="1122" spans="1:13" ht="4.5" customHeight="1">
      <c r="A1122" s="202"/>
      <c r="B1122" s="426"/>
      <c r="C1122" s="426"/>
      <c r="D1122" s="443"/>
      <c r="E1122" s="203"/>
      <c r="F1122" s="204"/>
      <c r="G1122" s="205"/>
      <c r="H1122" s="206"/>
      <c r="I1122" s="207"/>
      <c r="J1122" s="208"/>
      <c r="K1122" s="208"/>
      <c r="L1122" s="208"/>
      <c r="M1122" s="618"/>
    </row>
    <row r="1123" spans="1:13" ht="13.5" customHeight="1">
      <c r="A1123" s="202"/>
      <c r="B1123" s="426"/>
      <c r="C1123" s="426"/>
      <c r="D1123" s="443"/>
      <c r="E1123" s="203"/>
      <c r="F1123" s="400"/>
      <c r="G1123" s="401"/>
      <c r="H1123" s="402"/>
      <c r="I1123" s="401" t="s">
        <v>1853</v>
      </c>
      <c r="J1123" s="403">
        <f>SUM(J1116:J1122)</f>
        <v>1900</v>
      </c>
      <c r="K1123" s="403">
        <f>SUM(K1116:K1122)</f>
        <v>26214</v>
      </c>
      <c r="L1123" s="403">
        <f>SUM(L1116:L1122)</f>
        <v>23833</v>
      </c>
      <c r="M1123" s="621">
        <f>L1123/K1123*100</f>
        <v>90.91706721599145</v>
      </c>
    </row>
    <row r="1124" spans="1:13" ht="4.5" customHeight="1">
      <c r="A1124" s="202"/>
      <c r="B1124" s="426"/>
      <c r="C1124" s="426"/>
      <c r="D1124" s="443"/>
      <c r="E1124" s="203"/>
      <c r="F1124" s="204"/>
      <c r="G1124" s="205"/>
      <c r="H1124" s="206"/>
      <c r="I1124" s="205"/>
      <c r="J1124" s="213"/>
      <c r="K1124" s="213"/>
      <c r="L1124" s="213"/>
      <c r="M1124" s="618"/>
    </row>
    <row r="1125" spans="1:13" ht="15.75" customHeight="1">
      <c r="A1125" s="202"/>
      <c r="B1125" s="426">
        <v>4</v>
      </c>
      <c r="C1125" s="426">
        <v>1</v>
      </c>
      <c r="D1125" s="443"/>
      <c r="E1125" s="203"/>
      <c r="F1125" s="397"/>
      <c r="G1125" s="398" t="s">
        <v>1760</v>
      </c>
      <c r="H1125" s="399"/>
      <c r="I1125" s="399"/>
      <c r="J1125" s="208"/>
      <c r="K1125" s="208"/>
      <c r="L1125" s="208"/>
      <c r="M1125" s="618"/>
    </row>
    <row r="1126" spans="1:13" ht="15.75" customHeight="1">
      <c r="A1126" s="202"/>
      <c r="B1126" s="426"/>
      <c r="C1126" s="426"/>
      <c r="D1126" s="443">
        <v>1</v>
      </c>
      <c r="E1126" s="203"/>
      <c r="F1126" s="204"/>
      <c r="G1126" s="205"/>
      <c r="H1126" s="206" t="s">
        <v>1837</v>
      </c>
      <c r="I1126" s="207"/>
      <c r="J1126" s="208"/>
      <c r="K1126" s="208"/>
      <c r="L1126" s="208"/>
      <c r="M1126" s="618"/>
    </row>
    <row r="1127" spans="1:13" ht="12.75" customHeight="1">
      <c r="A1127" s="202"/>
      <c r="B1127" s="426"/>
      <c r="C1127" s="426"/>
      <c r="D1127" s="443"/>
      <c r="E1127" s="203">
        <v>2</v>
      </c>
      <c r="F1127" s="204"/>
      <c r="G1127" s="205"/>
      <c r="H1127" s="206"/>
      <c r="I1127" s="207" t="s">
        <v>1838</v>
      </c>
      <c r="J1127" s="211">
        <v>720</v>
      </c>
      <c r="K1127" s="211">
        <v>1081</v>
      </c>
      <c r="L1127" s="211">
        <v>967</v>
      </c>
      <c r="M1127" s="618">
        <f>L1127/K1127*100</f>
        <v>89.45420906567992</v>
      </c>
    </row>
    <row r="1128" spans="1:13" ht="13.5" customHeight="1">
      <c r="A1128" s="202"/>
      <c r="B1128" s="426"/>
      <c r="C1128" s="426"/>
      <c r="D1128" s="443"/>
      <c r="E1128" s="203">
        <v>5</v>
      </c>
      <c r="F1128" s="204"/>
      <c r="G1128" s="205"/>
      <c r="H1128" s="206"/>
      <c r="I1128" s="207" t="s">
        <v>893</v>
      </c>
      <c r="J1128" s="211">
        <v>4000</v>
      </c>
      <c r="K1128" s="211">
        <v>6008</v>
      </c>
      <c r="L1128" s="211">
        <v>5372</v>
      </c>
      <c r="M1128" s="618">
        <f>L1128/K1128*100</f>
        <v>89.41411451398136</v>
      </c>
    </row>
    <row r="1129" spans="1:13" ht="3.75" customHeight="1">
      <c r="A1129" s="202"/>
      <c r="B1129" s="426"/>
      <c r="C1129" s="426"/>
      <c r="D1129" s="443"/>
      <c r="E1129" s="203"/>
      <c r="F1129" s="204"/>
      <c r="G1129" s="205"/>
      <c r="H1129" s="206"/>
      <c r="I1129" s="207"/>
      <c r="J1129" s="208"/>
      <c r="K1129" s="208"/>
      <c r="L1129" s="208"/>
      <c r="M1129" s="618"/>
    </row>
    <row r="1130" spans="1:13" ht="15.75" customHeight="1">
      <c r="A1130" s="202"/>
      <c r="B1130" s="426"/>
      <c r="C1130" s="426"/>
      <c r="D1130" s="443"/>
      <c r="E1130" s="203"/>
      <c r="F1130" s="400"/>
      <c r="G1130" s="401"/>
      <c r="H1130" s="402"/>
      <c r="I1130" s="401" t="s">
        <v>1853</v>
      </c>
      <c r="J1130" s="403">
        <f>SUM(J1124:J1129)</f>
        <v>4720</v>
      </c>
      <c r="K1130" s="403">
        <f>SUM(K1124:K1129)</f>
        <v>7089</v>
      </c>
      <c r="L1130" s="403">
        <f>SUM(L1124:L1129)</f>
        <v>6339</v>
      </c>
      <c r="M1130" s="621">
        <f>L1130/K1130*100</f>
        <v>89.42022852306391</v>
      </c>
    </row>
    <row r="1131" spans="1:13" ht="12.75" customHeight="1" hidden="1">
      <c r="A1131" s="202"/>
      <c r="B1131" s="426"/>
      <c r="C1131" s="426"/>
      <c r="D1131" s="443"/>
      <c r="E1131" s="203"/>
      <c r="F1131" s="204"/>
      <c r="G1131" s="205"/>
      <c r="H1131" s="206"/>
      <c r="I1131" s="205"/>
      <c r="J1131" s="213"/>
      <c r="K1131" s="213"/>
      <c r="L1131" s="213"/>
      <c r="M1131" s="618" t="e">
        <f>L1131/K1131*100</f>
        <v>#DIV/0!</v>
      </c>
    </row>
    <row r="1132" spans="1:13" ht="15.75" customHeight="1">
      <c r="A1132" s="202"/>
      <c r="B1132" s="426">
        <v>5</v>
      </c>
      <c r="C1132" s="426">
        <v>1</v>
      </c>
      <c r="D1132" s="443"/>
      <c r="E1132" s="203"/>
      <c r="F1132" s="397"/>
      <c r="G1132" s="398" t="s">
        <v>1904</v>
      </c>
      <c r="H1132" s="399"/>
      <c r="I1132" s="399"/>
      <c r="J1132" s="208"/>
      <c r="K1132" s="208"/>
      <c r="L1132" s="208"/>
      <c r="M1132" s="618"/>
    </row>
    <row r="1133" spans="1:13" ht="15.75" customHeight="1">
      <c r="A1133" s="202"/>
      <c r="B1133" s="426"/>
      <c r="C1133" s="426"/>
      <c r="D1133" s="443">
        <v>1</v>
      </c>
      <c r="E1133" s="203"/>
      <c r="F1133" s="204"/>
      <c r="G1133" s="205"/>
      <c r="H1133" s="206" t="s">
        <v>1837</v>
      </c>
      <c r="I1133" s="207"/>
      <c r="J1133" s="208"/>
      <c r="K1133" s="208"/>
      <c r="L1133" s="208"/>
      <c r="M1133" s="618"/>
    </row>
    <row r="1134" spans="1:13" ht="15.75" customHeight="1">
      <c r="A1134" s="202"/>
      <c r="B1134" s="426"/>
      <c r="C1134" s="426"/>
      <c r="D1134" s="443"/>
      <c r="E1134" s="203">
        <v>5</v>
      </c>
      <c r="F1134" s="204"/>
      <c r="G1134" s="205"/>
      <c r="H1134" s="206"/>
      <c r="I1134" s="207" t="s">
        <v>893</v>
      </c>
      <c r="J1134" s="211">
        <v>17000</v>
      </c>
      <c r="K1134" s="211">
        <v>15267</v>
      </c>
      <c r="L1134" s="211">
        <v>15267</v>
      </c>
      <c r="M1134" s="618">
        <f>L1134/K1134*100</f>
        <v>100</v>
      </c>
    </row>
    <row r="1135" spans="1:13" ht="15.75" customHeight="1">
      <c r="A1135" s="202"/>
      <c r="B1135" s="426"/>
      <c r="C1135" s="426"/>
      <c r="D1135" s="443"/>
      <c r="E1135" s="203"/>
      <c r="F1135" s="204"/>
      <c r="G1135" s="205"/>
      <c r="H1135" s="206"/>
      <c r="I1135" s="207"/>
      <c r="J1135" s="208"/>
      <c r="K1135" s="208"/>
      <c r="L1135" s="208"/>
      <c r="M1135" s="618"/>
    </row>
    <row r="1136" spans="1:13" ht="15.75" customHeight="1">
      <c r="A1136" s="202"/>
      <c r="B1136" s="426"/>
      <c r="C1136" s="426"/>
      <c r="D1136" s="443"/>
      <c r="E1136" s="203"/>
      <c r="F1136" s="400"/>
      <c r="G1136" s="401"/>
      <c r="H1136" s="402"/>
      <c r="I1136" s="401" t="s">
        <v>1853</v>
      </c>
      <c r="J1136" s="403">
        <f>SUM(J1131:J1135)</f>
        <v>17000</v>
      </c>
      <c r="K1136" s="403">
        <f>SUM(K1131:K1135)</f>
        <v>15267</v>
      </c>
      <c r="L1136" s="403">
        <f>SUM(L1131:L1135)</f>
        <v>15267</v>
      </c>
      <c r="M1136" s="621">
        <f>L1136/K1136*100</f>
        <v>100</v>
      </c>
    </row>
    <row r="1137" spans="1:13" ht="12" customHeight="1">
      <c r="A1137" s="202"/>
      <c r="B1137" s="426"/>
      <c r="C1137" s="426"/>
      <c r="D1137" s="443"/>
      <c r="E1137" s="203"/>
      <c r="F1137" s="204"/>
      <c r="G1137" s="205"/>
      <c r="H1137" s="206"/>
      <c r="I1137" s="205"/>
      <c r="J1137" s="213"/>
      <c r="K1137" s="213"/>
      <c r="L1137" s="213"/>
      <c r="M1137" s="618"/>
    </row>
    <row r="1138" spans="1:13" ht="14.25" customHeight="1">
      <c r="A1138" s="202"/>
      <c r="B1138" s="426">
        <v>6</v>
      </c>
      <c r="C1138" s="426">
        <v>1</v>
      </c>
      <c r="D1138" s="443"/>
      <c r="E1138" s="203"/>
      <c r="F1138" s="397"/>
      <c r="G1138" s="398" t="s">
        <v>1772</v>
      </c>
      <c r="H1138" s="399"/>
      <c r="I1138" s="399"/>
      <c r="J1138" s="208"/>
      <c r="K1138" s="208"/>
      <c r="L1138" s="208"/>
      <c r="M1138" s="618"/>
    </row>
    <row r="1139" spans="1:13" ht="14.25" customHeight="1">
      <c r="A1139" s="202"/>
      <c r="B1139" s="426"/>
      <c r="C1139" s="426"/>
      <c r="D1139" s="443">
        <v>1</v>
      </c>
      <c r="E1139" s="203"/>
      <c r="F1139" s="204"/>
      <c r="G1139" s="205"/>
      <c r="H1139" s="206" t="s">
        <v>1837</v>
      </c>
      <c r="I1139" s="207"/>
      <c r="J1139" s="208"/>
      <c r="K1139" s="208"/>
      <c r="L1139" s="208"/>
      <c r="M1139" s="618"/>
    </row>
    <row r="1140" spans="1:13" ht="14.25" customHeight="1">
      <c r="A1140" s="202"/>
      <c r="B1140" s="426"/>
      <c r="C1140" s="426"/>
      <c r="D1140" s="443"/>
      <c r="E1140" s="203">
        <v>5</v>
      </c>
      <c r="F1140" s="204"/>
      <c r="G1140" s="205"/>
      <c r="H1140" s="206"/>
      <c r="I1140" s="207" t="s">
        <v>893</v>
      </c>
      <c r="J1140" s="211">
        <v>280</v>
      </c>
      <c r="K1140" s="211">
        <v>2499</v>
      </c>
      <c r="L1140" s="211">
        <v>2499</v>
      </c>
      <c r="M1140" s="618">
        <f>L1140/K1140*100</f>
        <v>100</v>
      </c>
    </row>
    <row r="1141" spans="1:13" ht="16.5" customHeight="1">
      <c r="A1141" s="202"/>
      <c r="B1141" s="426"/>
      <c r="C1141" s="426"/>
      <c r="D1141" s="443"/>
      <c r="E1141" s="203"/>
      <c r="F1141" s="204"/>
      <c r="G1141" s="205"/>
      <c r="H1141" s="206"/>
      <c r="I1141" s="207"/>
      <c r="J1141" s="208"/>
      <c r="K1141" s="208"/>
      <c r="L1141" s="208"/>
      <c r="M1141" s="618"/>
    </row>
    <row r="1142" spans="1:13" ht="14.25" customHeight="1">
      <c r="A1142" s="202"/>
      <c r="B1142" s="426"/>
      <c r="C1142" s="426"/>
      <c r="D1142" s="443"/>
      <c r="E1142" s="203"/>
      <c r="F1142" s="400"/>
      <c r="G1142" s="401"/>
      <c r="H1142" s="402"/>
      <c r="I1142" s="401" t="s">
        <v>1853</v>
      </c>
      <c r="J1142" s="403">
        <f>SUM(J1137:J1141)</f>
        <v>280</v>
      </c>
      <c r="K1142" s="403">
        <f>SUM(K1137:K1141)</f>
        <v>2499</v>
      </c>
      <c r="L1142" s="403">
        <f>SUM(L1137:L1141)</f>
        <v>2499</v>
      </c>
      <c r="M1142" s="621">
        <f>L1142/K1142*100</f>
        <v>100</v>
      </c>
    </row>
    <row r="1143" spans="1:13" ht="13.5" customHeight="1">
      <c r="A1143" s="202"/>
      <c r="B1143" s="426"/>
      <c r="C1143" s="426"/>
      <c r="D1143" s="443"/>
      <c r="E1143" s="203"/>
      <c r="F1143" s="204"/>
      <c r="G1143" s="205"/>
      <c r="H1143" s="206"/>
      <c r="I1143" s="205"/>
      <c r="J1143" s="213"/>
      <c r="K1143" s="213"/>
      <c r="L1143" s="213"/>
      <c r="M1143" s="618"/>
    </row>
    <row r="1144" spans="1:13" ht="15.75" customHeight="1">
      <c r="A1144" s="202"/>
      <c r="B1144" s="426">
        <v>7</v>
      </c>
      <c r="C1144" s="426">
        <v>1</v>
      </c>
      <c r="D1144" s="443"/>
      <c r="E1144" s="203"/>
      <c r="F1144" s="397"/>
      <c r="G1144" s="398" t="s">
        <v>1755</v>
      </c>
      <c r="H1144" s="399"/>
      <c r="I1144" s="399"/>
      <c r="J1144" s="208"/>
      <c r="K1144" s="208"/>
      <c r="L1144" s="208"/>
      <c r="M1144" s="618"/>
    </row>
    <row r="1145" spans="1:13" ht="15.75" customHeight="1">
      <c r="A1145" s="202"/>
      <c r="B1145" s="426"/>
      <c r="C1145" s="426"/>
      <c r="D1145" s="443">
        <v>1</v>
      </c>
      <c r="E1145" s="203"/>
      <c r="F1145" s="204"/>
      <c r="G1145" s="205"/>
      <c r="H1145" s="206" t="s">
        <v>1837</v>
      </c>
      <c r="I1145" s="207"/>
      <c r="J1145" s="208"/>
      <c r="K1145" s="208"/>
      <c r="L1145" s="208"/>
      <c r="M1145" s="618"/>
    </row>
    <row r="1146" spans="1:13" ht="15" customHeight="1">
      <c r="A1146" s="202"/>
      <c r="B1146" s="426"/>
      <c r="C1146" s="426"/>
      <c r="D1146" s="443"/>
      <c r="E1146" s="203">
        <v>5</v>
      </c>
      <c r="F1146" s="204"/>
      <c r="G1146" s="205"/>
      <c r="H1146" s="206"/>
      <c r="I1146" s="207" t="s">
        <v>893</v>
      </c>
      <c r="J1146" s="211">
        <v>2500</v>
      </c>
      <c r="K1146" s="211">
        <v>30329</v>
      </c>
      <c r="L1146" s="211">
        <v>30329</v>
      </c>
      <c r="M1146" s="618">
        <f>L1146/K1146*100</f>
        <v>100</v>
      </c>
    </row>
    <row r="1147" spans="1:13" ht="12" customHeight="1">
      <c r="A1147" s="202"/>
      <c r="B1147" s="426"/>
      <c r="C1147" s="426"/>
      <c r="D1147" s="443"/>
      <c r="E1147" s="203"/>
      <c r="F1147" s="204"/>
      <c r="G1147" s="205"/>
      <c r="H1147" s="206"/>
      <c r="I1147" s="207"/>
      <c r="J1147" s="208"/>
      <c r="K1147" s="208"/>
      <c r="L1147" s="208"/>
      <c r="M1147" s="618"/>
    </row>
    <row r="1148" spans="1:13" ht="15.75" customHeight="1">
      <c r="A1148" s="202"/>
      <c r="B1148" s="426"/>
      <c r="C1148" s="426"/>
      <c r="D1148" s="443"/>
      <c r="E1148" s="203"/>
      <c r="F1148" s="400"/>
      <c r="G1148" s="401"/>
      <c r="H1148" s="402"/>
      <c r="I1148" s="401" t="s">
        <v>1853</v>
      </c>
      <c r="J1148" s="403">
        <f>SUM(J1144:J1147)</f>
        <v>2500</v>
      </c>
      <c r="K1148" s="403">
        <f>SUM(K1144:K1147)</f>
        <v>30329</v>
      </c>
      <c r="L1148" s="403">
        <f>SUM(L1144:L1147)</f>
        <v>30329</v>
      </c>
      <c r="M1148" s="621">
        <f>L1148/K1148*100</f>
        <v>100</v>
      </c>
    </row>
    <row r="1149" spans="1:13" ht="9.75" customHeight="1">
      <c r="A1149" s="202"/>
      <c r="B1149" s="426"/>
      <c r="C1149" s="426"/>
      <c r="D1149" s="443"/>
      <c r="E1149" s="203"/>
      <c r="F1149" s="204"/>
      <c r="G1149" s="205"/>
      <c r="H1149" s="206"/>
      <c r="I1149" s="205"/>
      <c r="J1149" s="213"/>
      <c r="K1149" s="213"/>
      <c r="L1149" s="213"/>
      <c r="M1149" s="618"/>
    </row>
    <row r="1150" spans="1:13" ht="15.75" customHeight="1">
      <c r="A1150" s="202"/>
      <c r="B1150" s="426">
        <v>8</v>
      </c>
      <c r="C1150" s="426">
        <v>1</v>
      </c>
      <c r="D1150" s="443"/>
      <c r="E1150" s="203"/>
      <c r="F1150" s="397"/>
      <c r="G1150" s="398" t="s">
        <v>1905</v>
      </c>
      <c r="H1150" s="399"/>
      <c r="I1150" s="399"/>
      <c r="J1150" s="208"/>
      <c r="K1150" s="208"/>
      <c r="L1150" s="208"/>
      <c r="M1150" s="618"/>
    </row>
    <row r="1151" spans="1:13" ht="15.75" customHeight="1">
      <c r="A1151" s="202"/>
      <c r="B1151" s="426"/>
      <c r="C1151" s="426"/>
      <c r="D1151" s="443">
        <v>1</v>
      </c>
      <c r="E1151" s="203"/>
      <c r="F1151" s="204"/>
      <c r="G1151" s="205"/>
      <c r="H1151" s="206" t="s">
        <v>1837</v>
      </c>
      <c r="I1151" s="207"/>
      <c r="J1151" s="208"/>
      <c r="K1151" s="208"/>
      <c r="L1151" s="208"/>
      <c r="M1151" s="618"/>
    </row>
    <row r="1152" spans="1:13" ht="15.75" customHeight="1">
      <c r="A1152" s="202"/>
      <c r="B1152" s="426"/>
      <c r="C1152" s="426"/>
      <c r="D1152" s="443"/>
      <c r="E1152" s="203">
        <v>5</v>
      </c>
      <c r="F1152" s="204"/>
      <c r="G1152" s="205"/>
      <c r="H1152" s="206"/>
      <c r="I1152" s="207" t="s">
        <v>893</v>
      </c>
      <c r="J1152" s="211">
        <v>10671</v>
      </c>
      <c r="K1152" s="211">
        <v>12325</v>
      </c>
      <c r="L1152" s="211">
        <v>12325</v>
      </c>
      <c r="M1152" s="618">
        <f>L1152/K1152*100</f>
        <v>100</v>
      </c>
    </row>
    <row r="1153" spans="1:13" ht="10.5" customHeight="1">
      <c r="A1153" s="202"/>
      <c r="B1153" s="426"/>
      <c r="C1153" s="426"/>
      <c r="D1153" s="443"/>
      <c r="E1153" s="203"/>
      <c r="F1153" s="204"/>
      <c r="G1153" s="205"/>
      <c r="H1153" s="206"/>
      <c r="I1153" s="207"/>
      <c r="J1153" s="208"/>
      <c r="K1153" s="208"/>
      <c r="L1153" s="208"/>
      <c r="M1153" s="618"/>
    </row>
    <row r="1154" spans="1:13" ht="15.75" customHeight="1">
      <c r="A1154" s="202"/>
      <c r="B1154" s="426"/>
      <c r="C1154" s="426"/>
      <c r="D1154" s="443"/>
      <c r="E1154" s="203"/>
      <c r="F1154" s="400"/>
      <c r="G1154" s="401"/>
      <c r="H1154" s="402"/>
      <c r="I1154" s="401" t="s">
        <v>1853</v>
      </c>
      <c r="J1154" s="403">
        <f>SUM(J1149:J1153)</f>
        <v>10671</v>
      </c>
      <c r="K1154" s="403">
        <f>SUM(K1149:K1153)</f>
        <v>12325</v>
      </c>
      <c r="L1154" s="403">
        <f>SUM(L1149:L1153)</f>
        <v>12325</v>
      </c>
      <c r="M1154" s="621">
        <f>L1154/K1154*100</f>
        <v>100</v>
      </c>
    </row>
    <row r="1155" spans="1:13" ht="13.5" customHeight="1">
      <c r="A1155" s="202"/>
      <c r="B1155" s="426"/>
      <c r="C1155" s="426"/>
      <c r="D1155" s="443"/>
      <c r="E1155" s="203"/>
      <c r="F1155" s="204"/>
      <c r="G1155" s="205"/>
      <c r="H1155" s="206"/>
      <c r="I1155" s="205"/>
      <c r="J1155" s="213"/>
      <c r="K1155" s="213"/>
      <c r="L1155" s="213"/>
      <c r="M1155" s="618"/>
    </row>
    <row r="1156" spans="1:13" ht="15" customHeight="1">
      <c r="A1156" s="202"/>
      <c r="B1156" s="426">
        <v>9</v>
      </c>
      <c r="C1156" s="426">
        <v>1</v>
      </c>
      <c r="D1156" s="443"/>
      <c r="E1156" s="203"/>
      <c r="F1156" s="397"/>
      <c r="G1156" s="398" t="s">
        <v>1906</v>
      </c>
      <c r="H1156" s="399"/>
      <c r="I1156" s="399"/>
      <c r="J1156" s="208"/>
      <c r="K1156" s="208"/>
      <c r="L1156" s="208"/>
      <c r="M1156" s="618"/>
    </row>
    <row r="1157" spans="1:13" ht="15" customHeight="1">
      <c r="A1157" s="202"/>
      <c r="B1157" s="426"/>
      <c r="C1157" s="426"/>
      <c r="D1157" s="443">
        <v>1</v>
      </c>
      <c r="E1157" s="203"/>
      <c r="F1157" s="204"/>
      <c r="G1157" s="205"/>
      <c r="H1157" s="206" t="s">
        <v>1837</v>
      </c>
      <c r="I1157" s="207"/>
      <c r="J1157" s="208"/>
      <c r="K1157" s="208"/>
      <c r="L1157" s="208"/>
      <c r="M1157" s="618"/>
    </row>
    <row r="1158" spans="1:13" ht="15" customHeight="1">
      <c r="A1158" s="202"/>
      <c r="B1158" s="426"/>
      <c r="C1158" s="426"/>
      <c r="D1158" s="443"/>
      <c r="E1158" s="203">
        <v>5</v>
      </c>
      <c r="F1158" s="204"/>
      <c r="G1158" s="205"/>
      <c r="H1158" s="206"/>
      <c r="I1158" s="207" t="s">
        <v>893</v>
      </c>
      <c r="J1158" s="211">
        <v>2500</v>
      </c>
      <c r="K1158" s="211">
        <v>40134</v>
      </c>
      <c r="L1158" s="211">
        <v>40134</v>
      </c>
      <c r="M1158" s="618">
        <f>L1158/K1158*100</f>
        <v>100</v>
      </c>
    </row>
    <row r="1159" spans="1:13" ht="3" customHeight="1">
      <c r="A1159" s="202"/>
      <c r="B1159" s="426"/>
      <c r="C1159" s="426"/>
      <c r="D1159" s="443"/>
      <c r="E1159" s="203"/>
      <c r="F1159" s="204"/>
      <c r="G1159" s="205"/>
      <c r="H1159" s="206"/>
      <c r="I1159" s="207"/>
      <c r="J1159" s="208"/>
      <c r="K1159" s="208"/>
      <c r="L1159" s="208"/>
      <c r="M1159" s="618"/>
    </row>
    <row r="1160" spans="1:13" ht="15" customHeight="1">
      <c r="A1160" s="202"/>
      <c r="B1160" s="426"/>
      <c r="C1160" s="426"/>
      <c r="D1160" s="443"/>
      <c r="E1160" s="203"/>
      <c r="F1160" s="400"/>
      <c r="G1160" s="401"/>
      <c r="H1160" s="402"/>
      <c r="I1160" s="401" t="s">
        <v>1853</v>
      </c>
      <c r="J1160" s="403">
        <f>SUM(J1155:J1159)</f>
        <v>2500</v>
      </c>
      <c r="K1160" s="403">
        <f>SUM(K1155:K1159)</f>
        <v>40134</v>
      </c>
      <c r="L1160" s="403">
        <f>SUM(L1155:L1159)</f>
        <v>40134</v>
      </c>
      <c r="M1160" s="621">
        <f>L1160/K1160*100</f>
        <v>100</v>
      </c>
    </row>
    <row r="1161" spans="1:13" ht="10.5" customHeight="1">
      <c r="A1161" s="202"/>
      <c r="B1161" s="426"/>
      <c r="C1161" s="426"/>
      <c r="D1161" s="443"/>
      <c r="E1161" s="203"/>
      <c r="F1161" s="204"/>
      <c r="G1161" s="205"/>
      <c r="H1161" s="206"/>
      <c r="I1161" s="205"/>
      <c r="J1161" s="213"/>
      <c r="K1161" s="213"/>
      <c r="L1161" s="213"/>
      <c r="M1161" s="618"/>
    </row>
    <row r="1162" spans="1:13" ht="16.5" customHeight="1">
      <c r="A1162" s="202"/>
      <c r="B1162" s="426">
        <v>10</v>
      </c>
      <c r="C1162" s="426">
        <v>1</v>
      </c>
      <c r="D1162" s="443"/>
      <c r="E1162" s="203"/>
      <c r="F1162" s="397"/>
      <c r="G1162" s="398" t="s">
        <v>1773</v>
      </c>
      <c r="H1162" s="399"/>
      <c r="I1162" s="399"/>
      <c r="J1162" s="208"/>
      <c r="K1162" s="208"/>
      <c r="L1162" s="208"/>
      <c r="M1162" s="618"/>
    </row>
    <row r="1163" spans="1:13" ht="15" customHeight="1">
      <c r="A1163" s="202"/>
      <c r="B1163" s="426"/>
      <c r="C1163" s="426"/>
      <c r="D1163" s="443">
        <v>1</v>
      </c>
      <c r="E1163" s="203"/>
      <c r="F1163" s="204"/>
      <c r="G1163" s="205"/>
      <c r="H1163" s="206" t="s">
        <v>1837</v>
      </c>
      <c r="I1163" s="207"/>
      <c r="J1163" s="208"/>
      <c r="K1163" s="208"/>
      <c r="L1163" s="208"/>
      <c r="M1163" s="618"/>
    </row>
    <row r="1164" spans="1:13" ht="14.25" customHeight="1">
      <c r="A1164" s="202"/>
      <c r="B1164" s="426"/>
      <c r="C1164" s="426"/>
      <c r="D1164" s="443"/>
      <c r="E1164" s="203">
        <v>5</v>
      </c>
      <c r="F1164" s="204"/>
      <c r="G1164" s="205"/>
      <c r="H1164" s="206"/>
      <c r="I1164" s="207" t="s">
        <v>893</v>
      </c>
      <c r="J1164" s="211">
        <v>3500</v>
      </c>
      <c r="K1164" s="211">
        <v>1298</v>
      </c>
      <c r="L1164" s="211">
        <v>1298</v>
      </c>
      <c r="M1164" s="618">
        <f>L1164/K1164*100</f>
        <v>100</v>
      </c>
    </row>
    <row r="1165" spans="1:13" ht="8.25" customHeight="1">
      <c r="A1165" s="202"/>
      <c r="B1165" s="426"/>
      <c r="C1165" s="426"/>
      <c r="D1165" s="443"/>
      <c r="E1165" s="203"/>
      <c r="F1165" s="204"/>
      <c r="G1165" s="205"/>
      <c r="H1165" s="206"/>
      <c r="I1165" s="207"/>
      <c r="J1165" s="208"/>
      <c r="K1165" s="208"/>
      <c r="L1165" s="208"/>
      <c r="M1165" s="618"/>
    </row>
    <row r="1166" spans="1:13" ht="14.25" customHeight="1">
      <c r="A1166" s="202"/>
      <c r="B1166" s="426"/>
      <c r="C1166" s="426"/>
      <c r="D1166" s="443"/>
      <c r="E1166" s="203"/>
      <c r="F1166" s="400"/>
      <c r="G1166" s="401"/>
      <c r="H1166" s="402"/>
      <c r="I1166" s="401" t="s">
        <v>1853</v>
      </c>
      <c r="J1166" s="403">
        <f>SUM(J1161:J1165)</f>
        <v>3500</v>
      </c>
      <c r="K1166" s="403">
        <f>SUM(K1161:K1165)</f>
        <v>1298</v>
      </c>
      <c r="L1166" s="403">
        <f>SUM(L1161:L1165)</f>
        <v>1298</v>
      </c>
      <c r="M1166" s="621">
        <f>L1166/K1166*100</f>
        <v>100</v>
      </c>
    </row>
    <row r="1167" spans="1:13" ht="4.5" customHeight="1">
      <c r="A1167" s="202"/>
      <c r="B1167" s="426"/>
      <c r="C1167" s="426"/>
      <c r="D1167" s="443"/>
      <c r="E1167" s="203"/>
      <c r="F1167" s="204"/>
      <c r="G1167" s="205"/>
      <c r="H1167" s="206"/>
      <c r="I1167" s="205"/>
      <c r="J1167" s="213"/>
      <c r="K1167" s="213"/>
      <c r="L1167" s="213"/>
      <c r="M1167" s="618"/>
    </row>
    <row r="1168" spans="1:13" ht="14.25" customHeight="1">
      <c r="A1168" s="202"/>
      <c r="B1168" s="426">
        <v>11</v>
      </c>
      <c r="C1168" s="426">
        <v>1</v>
      </c>
      <c r="D1168" s="443"/>
      <c r="E1168" s="203"/>
      <c r="F1168" s="204"/>
      <c r="G1168" s="398" t="s">
        <v>1966</v>
      </c>
      <c r="H1168" s="399"/>
      <c r="I1168" s="399"/>
      <c r="J1168" s="208"/>
      <c r="K1168" s="208"/>
      <c r="L1168" s="208"/>
      <c r="M1168" s="618"/>
    </row>
    <row r="1169" spans="1:13" ht="14.25" customHeight="1">
      <c r="A1169" s="202"/>
      <c r="B1169" s="426"/>
      <c r="C1169" s="426"/>
      <c r="D1169" s="443">
        <v>1</v>
      </c>
      <c r="E1169" s="203"/>
      <c r="F1169" s="204"/>
      <c r="G1169" s="205"/>
      <c r="H1169" s="206" t="s">
        <v>1837</v>
      </c>
      <c r="I1169" s="207"/>
      <c r="J1169" s="208"/>
      <c r="K1169" s="208"/>
      <c r="L1169" s="208"/>
      <c r="M1169" s="618"/>
    </row>
    <row r="1170" spans="1:13" ht="18" customHeight="1">
      <c r="A1170" s="202"/>
      <c r="B1170" s="426"/>
      <c r="C1170" s="426"/>
      <c r="D1170" s="443"/>
      <c r="E1170" s="203">
        <v>1</v>
      </c>
      <c r="F1170" s="204"/>
      <c r="G1170" s="205"/>
      <c r="H1170" s="206"/>
      <c r="I1170" s="207" t="s">
        <v>752</v>
      </c>
      <c r="J1170" s="211">
        <v>11500</v>
      </c>
      <c r="K1170" s="211">
        <v>11738</v>
      </c>
      <c r="L1170" s="211">
        <v>11738</v>
      </c>
      <c r="M1170" s="618">
        <f>L1170/K1170*100</f>
        <v>100</v>
      </c>
    </row>
    <row r="1171" spans="1:13" ht="15" customHeight="1">
      <c r="A1171" s="202"/>
      <c r="B1171" s="426"/>
      <c r="C1171" s="426"/>
      <c r="D1171" s="443"/>
      <c r="E1171" s="203">
        <v>2</v>
      </c>
      <c r="F1171" s="204"/>
      <c r="G1171" s="205"/>
      <c r="H1171" s="206"/>
      <c r="I1171" s="207" t="s">
        <v>1838</v>
      </c>
      <c r="J1171" s="211">
        <v>3974</v>
      </c>
      <c r="K1171" s="211">
        <v>4112</v>
      </c>
      <c r="L1171" s="211">
        <v>4111</v>
      </c>
      <c r="M1171" s="618">
        <f>L1171/K1171*100</f>
        <v>99.97568093385215</v>
      </c>
    </row>
    <row r="1172" spans="1:13" ht="15.75" customHeight="1" hidden="1">
      <c r="A1172" s="202"/>
      <c r="B1172" s="426"/>
      <c r="C1172" s="426"/>
      <c r="D1172" s="443"/>
      <c r="E1172" s="203"/>
      <c r="F1172" s="204"/>
      <c r="G1172" s="205"/>
      <c r="H1172" s="206"/>
      <c r="I1172" s="207"/>
      <c r="J1172" s="211"/>
      <c r="K1172" s="211"/>
      <c r="L1172" s="211"/>
      <c r="M1172" s="618" t="e">
        <f>L1172/K1172*100</f>
        <v>#DIV/0!</v>
      </c>
    </row>
    <row r="1173" spans="1:13" ht="12" customHeight="1">
      <c r="A1173" s="202"/>
      <c r="B1173" s="426"/>
      <c r="C1173" s="426"/>
      <c r="D1173" s="443"/>
      <c r="E1173" s="203"/>
      <c r="F1173" s="204"/>
      <c r="G1173" s="205"/>
      <c r="H1173" s="206"/>
      <c r="I1173" s="207"/>
      <c r="J1173" s="208"/>
      <c r="K1173" s="208"/>
      <c r="L1173" s="208"/>
      <c r="M1173" s="618"/>
    </row>
    <row r="1174" spans="1:13" ht="17.25" customHeight="1">
      <c r="A1174" s="202"/>
      <c r="B1174" s="426"/>
      <c r="C1174" s="426"/>
      <c r="D1174" s="443"/>
      <c r="E1174" s="203"/>
      <c r="F1174" s="400"/>
      <c r="G1174" s="401"/>
      <c r="H1174" s="402"/>
      <c r="I1174" s="401" t="s">
        <v>1853</v>
      </c>
      <c r="J1174" s="403">
        <f>SUM(J1170:J1173)</f>
        <v>15474</v>
      </c>
      <c r="K1174" s="403">
        <f>SUM(K1170:K1173)</f>
        <v>15850</v>
      </c>
      <c r="L1174" s="403">
        <f>SUM(L1170:L1173)</f>
        <v>15849</v>
      </c>
      <c r="M1174" s="621">
        <f>L1174/K1174*100</f>
        <v>99.99369085173501</v>
      </c>
    </row>
    <row r="1175" spans="1:13" ht="3" customHeight="1">
      <c r="A1175" s="202"/>
      <c r="B1175" s="426"/>
      <c r="C1175" s="426"/>
      <c r="D1175" s="443"/>
      <c r="E1175" s="203"/>
      <c r="F1175" s="204"/>
      <c r="G1175" s="205"/>
      <c r="H1175" s="206"/>
      <c r="I1175" s="205"/>
      <c r="J1175" s="213"/>
      <c r="K1175" s="213"/>
      <c r="L1175" s="213"/>
      <c r="M1175" s="618"/>
    </row>
    <row r="1176" spans="1:13" ht="15" customHeight="1">
      <c r="A1176" s="202"/>
      <c r="B1176" s="426">
        <v>12</v>
      </c>
      <c r="C1176" s="426">
        <v>1</v>
      </c>
      <c r="D1176" s="443"/>
      <c r="E1176" s="203"/>
      <c r="F1176" s="397"/>
      <c r="G1176" s="398" t="s">
        <v>2051</v>
      </c>
      <c r="H1176" s="399"/>
      <c r="I1176" s="399"/>
      <c r="J1176" s="208"/>
      <c r="K1176" s="208"/>
      <c r="L1176" s="208"/>
      <c r="M1176" s="618"/>
    </row>
    <row r="1177" spans="1:13" ht="15" customHeight="1">
      <c r="A1177" s="202"/>
      <c r="B1177" s="426"/>
      <c r="C1177" s="426"/>
      <c r="D1177" s="443">
        <v>1</v>
      </c>
      <c r="E1177" s="203"/>
      <c r="F1177" s="204"/>
      <c r="G1177" s="205"/>
      <c r="H1177" s="206" t="s">
        <v>1837</v>
      </c>
      <c r="I1177" s="207"/>
      <c r="J1177" s="208"/>
      <c r="K1177" s="208"/>
      <c r="L1177" s="208"/>
      <c r="M1177" s="618"/>
    </row>
    <row r="1178" spans="1:13" ht="12.75" customHeight="1">
      <c r="A1178" s="202"/>
      <c r="B1178" s="426"/>
      <c r="C1178" s="426"/>
      <c r="D1178" s="443"/>
      <c r="E1178" s="203">
        <v>5</v>
      </c>
      <c r="F1178" s="204"/>
      <c r="G1178" s="205"/>
      <c r="H1178" s="206"/>
      <c r="I1178" s="207" t="s">
        <v>893</v>
      </c>
      <c r="J1178" s="211">
        <v>500</v>
      </c>
      <c r="K1178" s="211">
        <v>2368</v>
      </c>
      <c r="L1178" s="211">
        <v>2368</v>
      </c>
      <c r="M1178" s="618">
        <f>L1178/K1178*100</f>
        <v>100</v>
      </c>
    </row>
    <row r="1179" spans="1:13" ht="12.75" customHeight="1">
      <c r="A1179" s="202"/>
      <c r="B1179" s="426"/>
      <c r="C1179" s="426"/>
      <c r="D1179" s="443"/>
      <c r="E1179" s="203"/>
      <c r="F1179" s="204"/>
      <c r="G1179" s="205"/>
      <c r="H1179" s="206"/>
      <c r="I1179" s="207"/>
      <c r="J1179" s="208"/>
      <c r="K1179" s="208"/>
      <c r="L1179" s="208"/>
      <c r="M1179" s="618"/>
    </row>
    <row r="1180" spans="1:13" ht="15" customHeight="1">
      <c r="A1180" s="202"/>
      <c r="B1180" s="426"/>
      <c r="C1180" s="426"/>
      <c r="D1180" s="443"/>
      <c r="E1180" s="203"/>
      <c r="F1180" s="400"/>
      <c r="G1180" s="401"/>
      <c r="H1180" s="402"/>
      <c r="I1180" s="401" t="s">
        <v>1853</v>
      </c>
      <c r="J1180" s="403">
        <f>SUM(J1175:J1179)</f>
        <v>500</v>
      </c>
      <c r="K1180" s="403">
        <f>SUM(K1175:K1179)</f>
        <v>2368</v>
      </c>
      <c r="L1180" s="403">
        <f>SUM(L1175:L1179)</f>
        <v>2368</v>
      </c>
      <c r="M1180" s="621">
        <f>L1180/K1180*100</f>
        <v>100</v>
      </c>
    </row>
    <row r="1181" spans="1:13" ht="14.25" customHeight="1">
      <c r="A1181" s="202"/>
      <c r="B1181" s="426"/>
      <c r="C1181" s="426"/>
      <c r="D1181" s="443"/>
      <c r="E1181" s="203"/>
      <c r="F1181" s="204"/>
      <c r="G1181" s="205"/>
      <c r="H1181" s="206"/>
      <c r="I1181" s="205"/>
      <c r="J1181" s="213"/>
      <c r="K1181" s="213"/>
      <c r="L1181" s="213"/>
      <c r="M1181" s="618"/>
    </row>
    <row r="1182" spans="1:13" ht="15" customHeight="1">
      <c r="A1182" s="202"/>
      <c r="B1182" s="426">
        <v>13</v>
      </c>
      <c r="C1182" s="426">
        <v>2</v>
      </c>
      <c r="D1182" s="443"/>
      <c r="E1182" s="203"/>
      <c r="F1182" s="397"/>
      <c r="G1182" s="398" t="s">
        <v>2052</v>
      </c>
      <c r="H1182" s="399"/>
      <c r="I1182" s="399"/>
      <c r="J1182" s="208"/>
      <c r="K1182" s="208"/>
      <c r="L1182" s="208"/>
      <c r="M1182" s="618"/>
    </row>
    <row r="1183" spans="1:13" ht="15" customHeight="1">
      <c r="A1183" s="202"/>
      <c r="B1183" s="426"/>
      <c r="C1183" s="426"/>
      <c r="D1183" s="443">
        <v>1</v>
      </c>
      <c r="E1183" s="203"/>
      <c r="F1183" s="204"/>
      <c r="G1183" s="205"/>
      <c r="H1183" s="206" t="s">
        <v>1837</v>
      </c>
      <c r="I1183" s="207"/>
      <c r="J1183" s="213"/>
      <c r="K1183" s="213"/>
      <c r="L1183" s="213"/>
      <c r="M1183" s="618"/>
    </row>
    <row r="1184" spans="1:13" ht="15" customHeight="1">
      <c r="A1184" s="202"/>
      <c r="B1184" s="426"/>
      <c r="C1184" s="426"/>
      <c r="D1184" s="443"/>
      <c r="E1184" s="203">
        <v>5</v>
      </c>
      <c r="F1184" s="204"/>
      <c r="G1184" s="205"/>
      <c r="H1184" s="206"/>
      <c r="I1184" s="207" t="s">
        <v>893</v>
      </c>
      <c r="J1184" s="211">
        <v>1800</v>
      </c>
      <c r="K1184" s="211">
        <v>1636</v>
      </c>
      <c r="L1184" s="211">
        <v>1636</v>
      </c>
      <c r="M1184" s="618">
        <f>L1184/K1184*100</f>
        <v>100</v>
      </c>
    </row>
    <row r="1185" spans="1:13" ht="13.5" customHeight="1">
      <c r="A1185" s="202"/>
      <c r="B1185" s="426"/>
      <c r="C1185" s="426"/>
      <c r="D1185" s="443"/>
      <c r="E1185" s="203"/>
      <c r="F1185" s="204"/>
      <c r="G1185" s="205"/>
      <c r="H1185" s="206"/>
      <c r="I1185" s="205"/>
      <c r="J1185" s="213"/>
      <c r="K1185" s="213"/>
      <c r="L1185" s="213"/>
      <c r="M1185" s="618"/>
    </row>
    <row r="1186" spans="1:13" ht="15" customHeight="1">
      <c r="A1186" s="202"/>
      <c r="B1186" s="426"/>
      <c r="C1186" s="426"/>
      <c r="D1186" s="443"/>
      <c r="E1186" s="203"/>
      <c r="F1186" s="221"/>
      <c r="G1186" s="401"/>
      <c r="H1186" s="402"/>
      <c r="I1186" s="401" t="s">
        <v>1853</v>
      </c>
      <c r="J1186" s="403">
        <f>SUM(J1181:J1185)</f>
        <v>1800</v>
      </c>
      <c r="K1186" s="403">
        <f>SUM(K1181:K1185)</f>
        <v>1636</v>
      </c>
      <c r="L1186" s="403">
        <f>SUM(L1181:L1185)</f>
        <v>1636</v>
      </c>
      <c r="M1186" s="621">
        <f>L1186/K1186*100</f>
        <v>100</v>
      </c>
    </row>
    <row r="1187" spans="1:13" ht="13.5" customHeight="1">
      <c r="A1187" s="202"/>
      <c r="B1187" s="426"/>
      <c r="C1187" s="426"/>
      <c r="D1187" s="443"/>
      <c r="E1187" s="203"/>
      <c r="F1187" s="204"/>
      <c r="G1187" s="205"/>
      <c r="H1187" s="206"/>
      <c r="I1187" s="205"/>
      <c r="J1187" s="213"/>
      <c r="K1187" s="213"/>
      <c r="L1187" s="213"/>
      <c r="M1187" s="618"/>
    </row>
    <row r="1188" spans="1:13" ht="14.25" customHeight="1">
      <c r="A1188" s="202"/>
      <c r="B1188" s="426">
        <v>14</v>
      </c>
      <c r="C1188" s="426">
        <v>1</v>
      </c>
      <c r="D1188" s="443"/>
      <c r="E1188" s="203"/>
      <c r="F1188" s="397"/>
      <c r="G1188" s="398" t="s">
        <v>1756</v>
      </c>
      <c r="H1188" s="399"/>
      <c r="I1188" s="399"/>
      <c r="J1188" s="208"/>
      <c r="K1188" s="208"/>
      <c r="L1188" s="208"/>
      <c r="M1188" s="618"/>
    </row>
    <row r="1189" spans="1:13" ht="14.25" customHeight="1">
      <c r="A1189" s="202"/>
      <c r="B1189" s="426"/>
      <c r="C1189" s="426"/>
      <c r="D1189" s="443">
        <v>1</v>
      </c>
      <c r="E1189" s="203"/>
      <c r="F1189" s="204"/>
      <c r="G1189" s="205"/>
      <c r="H1189" s="206" t="s">
        <v>1837</v>
      </c>
      <c r="I1189" s="207"/>
      <c r="J1189" s="213"/>
      <c r="K1189" s="211"/>
      <c r="L1189" s="211"/>
      <c r="M1189" s="618"/>
    </row>
    <row r="1190" spans="1:13" ht="14.25" customHeight="1">
      <c r="A1190" s="202"/>
      <c r="B1190" s="426"/>
      <c r="C1190" s="426"/>
      <c r="D1190" s="443"/>
      <c r="E1190" s="203">
        <v>5</v>
      </c>
      <c r="F1190" s="204"/>
      <c r="G1190" s="205"/>
      <c r="H1190" s="206"/>
      <c r="I1190" s="207" t="s">
        <v>893</v>
      </c>
      <c r="J1190" s="211">
        <v>18000</v>
      </c>
      <c r="K1190" s="211">
        <v>22385</v>
      </c>
      <c r="L1190" s="211">
        <v>22385</v>
      </c>
      <c r="M1190" s="618">
        <f>L1190/K1190*100</f>
        <v>100</v>
      </c>
    </row>
    <row r="1191" spans="1:13" ht="13.5" customHeight="1">
      <c r="A1191" s="202"/>
      <c r="B1191" s="426"/>
      <c r="C1191" s="426"/>
      <c r="D1191" s="443"/>
      <c r="E1191" s="203"/>
      <c r="F1191" s="204"/>
      <c r="G1191" s="205"/>
      <c r="H1191" s="206"/>
      <c r="I1191" s="205"/>
      <c r="J1191" s="213"/>
      <c r="K1191" s="213"/>
      <c r="L1191" s="213"/>
      <c r="M1191" s="618"/>
    </row>
    <row r="1192" spans="1:13" ht="14.25" customHeight="1">
      <c r="A1192" s="202"/>
      <c r="B1192" s="426"/>
      <c r="C1192" s="426"/>
      <c r="D1192" s="443"/>
      <c r="E1192" s="203"/>
      <c r="F1192" s="400"/>
      <c r="G1192" s="401"/>
      <c r="H1192" s="402"/>
      <c r="I1192" s="401" t="s">
        <v>1853</v>
      </c>
      <c r="J1192" s="403">
        <f>SUM(J1187:J1191)</f>
        <v>18000</v>
      </c>
      <c r="K1192" s="403">
        <f>SUM(K1187:K1191)</f>
        <v>22385</v>
      </c>
      <c r="L1192" s="403">
        <f>SUM(L1187:L1191)</f>
        <v>22385</v>
      </c>
      <c r="M1192" s="621">
        <f>L1192/K1192*100</f>
        <v>100</v>
      </c>
    </row>
    <row r="1193" spans="1:13" ht="12.75" customHeight="1">
      <c r="A1193" s="202"/>
      <c r="B1193" s="426"/>
      <c r="C1193" s="426"/>
      <c r="D1193" s="443"/>
      <c r="E1193" s="203"/>
      <c r="F1193" s="397"/>
      <c r="G1193" s="406"/>
      <c r="H1193" s="399"/>
      <c r="I1193" s="406"/>
      <c r="J1193" s="467"/>
      <c r="K1193" s="467"/>
      <c r="L1193" s="467"/>
      <c r="M1193" s="618"/>
    </row>
    <row r="1194" spans="1:13" ht="14.25" customHeight="1">
      <c r="A1194" s="202"/>
      <c r="B1194" s="426">
        <v>15</v>
      </c>
      <c r="C1194" s="426">
        <v>1</v>
      </c>
      <c r="D1194" s="443"/>
      <c r="E1194" s="203"/>
      <c r="F1194" s="397"/>
      <c r="G1194" s="406" t="s">
        <v>1529</v>
      </c>
      <c r="H1194" s="399"/>
      <c r="I1194" s="406"/>
      <c r="J1194" s="467"/>
      <c r="K1194" s="467"/>
      <c r="L1194" s="467"/>
      <c r="M1194" s="618"/>
    </row>
    <row r="1195" spans="1:13" ht="14.25" customHeight="1">
      <c r="A1195" s="202"/>
      <c r="B1195" s="426"/>
      <c r="C1195" s="426"/>
      <c r="D1195" s="443">
        <v>1</v>
      </c>
      <c r="E1195" s="203"/>
      <c r="F1195" s="397"/>
      <c r="G1195" s="406"/>
      <c r="H1195" s="206" t="s">
        <v>1837</v>
      </c>
      <c r="I1195" s="207"/>
      <c r="J1195" s="467"/>
      <c r="K1195" s="467"/>
      <c r="L1195" s="467"/>
      <c r="M1195" s="618"/>
    </row>
    <row r="1196" spans="1:13" ht="18" customHeight="1">
      <c r="A1196" s="202"/>
      <c r="B1196" s="426"/>
      <c r="C1196" s="426"/>
      <c r="D1196" s="443"/>
      <c r="E1196" s="203">
        <v>5</v>
      </c>
      <c r="F1196" s="397"/>
      <c r="G1196" s="406"/>
      <c r="H1196" s="206"/>
      <c r="I1196" s="207" t="s">
        <v>893</v>
      </c>
      <c r="J1196" s="467"/>
      <c r="K1196" s="211">
        <v>4264</v>
      </c>
      <c r="L1196" s="211">
        <v>4259</v>
      </c>
      <c r="M1196" s="618">
        <f>L1196/K1196*100</f>
        <v>99.88273921200751</v>
      </c>
    </row>
    <row r="1197" spans="1:13" ht="14.25" customHeight="1">
      <c r="A1197" s="202"/>
      <c r="B1197" s="426"/>
      <c r="C1197" s="426"/>
      <c r="D1197" s="443"/>
      <c r="E1197" s="203"/>
      <c r="F1197" s="400"/>
      <c r="G1197" s="401"/>
      <c r="H1197" s="402"/>
      <c r="I1197" s="401" t="s">
        <v>1853</v>
      </c>
      <c r="J1197" s="403">
        <f>SUM(J1194:J1196)</f>
        <v>0</v>
      </c>
      <c r="K1197" s="403">
        <f>SUM(K1194:K1196)</f>
        <v>4264</v>
      </c>
      <c r="L1197" s="403">
        <f>SUM(L1194:L1196)</f>
        <v>4259</v>
      </c>
      <c r="M1197" s="621">
        <f>L1197/K1197*100</f>
        <v>99.88273921200751</v>
      </c>
    </row>
    <row r="1198" spans="1:13" ht="13.5" customHeight="1">
      <c r="A1198" s="202"/>
      <c r="B1198" s="426"/>
      <c r="C1198" s="426"/>
      <c r="D1198" s="443"/>
      <c r="E1198" s="203"/>
      <c r="F1198" s="204"/>
      <c r="G1198" s="205"/>
      <c r="H1198" s="206"/>
      <c r="I1198" s="205"/>
      <c r="J1198" s="213"/>
      <c r="K1198" s="213"/>
      <c r="L1198" s="213"/>
      <c r="M1198" s="618"/>
    </row>
    <row r="1199" spans="1:13" ht="21" customHeight="1">
      <c r="A1199" s="202"/>
      <c r="B1199" s="426"/>
      <c r="C1199" s="426"/>
      <c r="D1199" s="443"/>
      <c r="E1199" s="203"/>
      <c r="F1199" s="227"/>
      <c r="G1199" s="225"/>
      <c r="H1199" s="226"/>
      <c r="I1199" s="227" t="s">
        <v>1842</v>
      </c>
      <c r="J1199" s="218">
        <f>SUM(J1106:J1198)/2</f>
        <v>80695</v>
      </c>
      <c r="K1199" s="218">
        <f>SUM(K1106:K1198)/2</f>
        <v>206430</v>
      </c>
      <c r="L1199" s="218">
        <f>SUM(L1106:L1198)/2</f>
        <v>203292</v>
      </c>
      <c r="M1199" s="624">
        <f>L1199/K1199*100</f>
        <v>98.47987211161168</v>
      </c>
    </row>
    <row r="1200" spans="1:13" ht="11.25" customHeight="1">
      <c r="A1200" s="202"/>
      <c r="B1200" s="426"/>
      <c r="C1200" s="426"/>
      <c r="D1200" s="443"/>
      <c r="E1200" s="203"/>
      <c r="F1200" s="215"/>
      <c r="G1200" s="205"/>
      <c r="H1200" s="206"/>
      <c r="I1200" s="215"/>
      <c r="J1200" s="219"/>
      <c r="K1200" s="219"/>
      <c r="L1200" s="219"/>
      <c r="M1200" s="618"/>
    </row>
    <row r="1201" spans="1:13" ht="14.25" customHeight="1">
      <c r="A1201" s="202">
        <v>30</v>
      </c>
      <c r="B1201" s="426"/>
      <c r="C1201" s="426">
        <v>2</v>
      </c>
      <c r="D1201" s="443"/>
      <c r="E1201" s="203"/>
      <c r="F1201" s="215" t="s">
        <v>1782</v>
      </c>
      <c r="G1201" s="205"/>
      <c r="H1201" s="206"/>
      <c r="I1201" s="207"/>
      <c r="J1201" s="213"/>
      <c r="K1201" s="213"/>
      <c r="L1201" s="213"/>
      <c r="M1201" s="618"/>
    </row>
    <row r="1202" spans="1:13" ht="14.25" customHeight="1">
      <c r="A1202" s="202"/>
      <c r="B1202" s="426"/>
      <c r="C1202" s="426"/>
      <c r="D1202" s="443">
        <v>1</v>
      </c>
      <c r="E1202" s="203"/>
      <c r="F1202" s="215"/>
      <c r="G1202" s="205"/>
      <c r="H1202" s="206" t="s">
        <v>1837</v>
      </c>
      <c r="I1202" s="237"/>
      <c r="J1202" s="220"/>
      <c r="K1202" s="220"/>
      <c r="L1202" s="220"/>
      <c r="M1202" s="618"/>
    </row>
    <row r="1203" spans="1:13" ht="14.25" customHeight="1">
      <c r="A1203" s="202"/>
      <c r="B1203" s="426"/>
      <c r="C1203" s="426"/>
      <c r="D1203" s="443"/>
      <c r="E1203" s="203">
        <v>1</v>
      </c>
      <c r="F1203" s="215"/>
      <c r="G1203" s="205"/>
      <c r="H1203" s="206"/>
      <c r="I1203" s="237" t="s">
        <v>752</v>
      </c>
      <c r="J1203" s="220">
        <v>850</v>
      </c>
      <c r="K1203" s="220">
        <v>806</v>
      </c>
      <c r="L1203" s="220">
        <v>750</v>
      </c>
      <c r="M1203" s="618">
        <f>L1203/K1203*100</f>
        <v>93.05210918114145</v>
      </c>
    </row>
    <row r="1204" spans="1:13" ht="14.25" customHeight="1">
      <c r="A1204" s="202"/>
      <c r="B1204" s="426"/>
      <c r="C1204" s="426"/>
      <c r="D1204" s="443"/>
      <c r="E1204" s="203">
        <v>2</v>
      </c>
      <c r="F1204" s="215"/>
      <c r="G1204" s="205"/>
      <c r="H1204" s="206"/>
      <c r="I1204" s="237" t="s">
        <v>1838</v>
      </c>
      <c r="J1204" s="220">
        <v>94</v>
      </c>
      <c r="K1204" s="220">
        <v>94</v>
      </c>
      <c r="L1204" s="220">
        <v>89</v>
      </c>
      <c r="M1204" s="618">
        <f>L1204/K1204*100</f>
        <v>94.68085106382979</v>
      </c>
    </row>
    <row r="1205" spans="1:13" ht="14.25" customHeight="1">
      <c r="A1205" s="202"/>
      <c r="B1205" s="426"/>
      <c r="C1205" s="426"/>
      <c r="D1205" s="443"/>
      <c r="E1205" s="203">
        <v>3</v>
      </c>
      <c r="F1205" s="215"/>
      <c r="G1205" s="205"/>
      <c r="H1205" s="206"/>
      <c r="I1205" s="207" t="s">
        <v>753</v>
      </c>
      <c r="J1205" s="220">
        <v>94</v>
      </c>
      <c r="K1205" s="220">
        <v>138</v>
      </c>
      <c r="L1205" s="220">
        <v>138</v>
      </c>
      <c r="M1205" s="618">
        <f>L1205/K1205*100</f>
        <v>100</v>
      </c>
    </row>
    <row r="1206" spans="1:13" ht="9" customHeight="1">
      <c r="A1206" s="202"/>
      <c r="B1206" s="426"/>
      <c r="C1206" s="426"/>
      <c r="D1206" s="443"/>
      <c r="E1206" s="203"/>
      <c r="F1206" s="215"/>
      <c r="G1206" s="205"/>
      <c r="H1206" s="206"/>
      <c r="I1206" s="207"/>
      <c r="J1206" s="213"/>
      <c r="K1206" s="213"/>
      <c r="L1206" s="213"/>
      <c r="M1206" s="618"/>
    </row>
    <row r="1207" spans="1:13" ht="19.5" customHeight="1">
      <c r="A1207" s="202"/>
      <c r="B1207" s="426"/>
      <c r="C1207" s="426"/>
      <c r="D1207" s="443"/>
      <c r="E1207" s="203"/>
      <c r="F1207" s="240"/>
      <c r="G1207" s="241"/>
      <c r="H1207" s="242"/>
      <c r="I1207" s="227" t="s">
        <v>1842</v>
      </c>
      <c r="J1207" s="218">
        <f>SUM(J1200:J1206)</f>
        <v>1038</v>
      </c>
      <c r="K1207" s="218">
        <f>SUM(K1200:K1206)</f>
        <v>1038</v>
      </c>
      <c r="L1207" s="218">
        <f>SUM(L1200:L1206)</f>
        <v>977</v>
      </c>
      <c r="M1207" s="624">
        <f>L1207/K1207*100</f>
        <v>94.1233140655106</v>
      </c>
    </row>
    <row r="1208" spans="1:13" ht="13.5" customHeight="1">
      <c r="A1208" s="202"/>
      <c r="B1208" s="426"/>
      <c r="C1208" s="426"/>
      <c r="D1208" s="443"/>
      <c r="E1208" s="203"/>
      <c r="F1208" s="215"/>
      <c r="G1208" s="205"/>
      <c r="H1208" s="206"/>
      <c r="I1208" s="215"/>
      <c r="J1208" s="219"/>
      <c r="K1208" s="219"/>
      <c r="L1208" s="219"/>
      <c r="M1208" s="618"/>
    </row>
    <row r="1209" spans="1:13" ht="14.25" customHeight="1">
      <c r="A1209" s="202">
        <v>31</v>
      </c>
      <c r="B1209" s="426"/>
      <c r="C1209" s="426">
        <v>1</v>
      </c>
      <c r="D1209" s="443"/>
      <c r="E1209" s="203"/>
      <c r="F1209" s="215" t="s">
        <v>692</v>
      </c>
      <c r="G1209" s="205"/>
      <c r="H1209" s="206"/>
      <c r="I1209" s="215"/>
      <c r="J1209" s="219"/>
      <c r="K1209" s="219"/>
      <c r="L1209" s="219"/>
      <c r="M1209" s="618"/>
    </row>
    <row r="1210" spans="1:13" ht="14.25" customHeight="1">
      <c r="A1210" s="202"/>
      <c r="B1210" s="426"/>
      <c r="C1210" s="426"/>
      <c r="D1210" s="443">
        <v>1</v>
      </c>
      <c r="E1210" s="203"/>
      <c r="F1210" s="215"/>
      <c r="G1210" s="205"/>
      <c r="H1210" s="206" t="s">
        <v>1837</v>
      </c>
      <c r="I1210" s="215"/>
      <c r="J1210" s="219"/>
      <c r="K1210" s="219"/>
      <c r="L1210" s="219"/>
      <c r="M1210" s="618"/>
    </row>
    <row r="1211" spans="1:13" ht="15" customHeight="1">
      <c r="A1211" s="202"/>
      <c r="B1211" s="426"/>
      <c r="C1211" s="426"/>
      <c r="D1211" s="443"/>
      <c r="E1211" s="203">
        <v>3</v>
      </c>
      <c r="F1211" s="215"/>
      <c r="G1211" s="205"/>
      <c r="H1211" s="206"/>
      <c r="I1211" s="207" t="s">
        <v>753</v>
      </c>
      <c r="J1211" s="220">
        <v>5700</v>
      </c>
      <c r="K1211" s="220">
        <v>6150</v>
      </c>
      <c r="L1211" s="220">
        <v>5400</v>
      </c>
      <c r="M1211" s="618">
        <f>L1211/K1211*100</f>
        <v>87.8048780487805</v>
      </c>
    </row>
    <row r="1212" spans="1:13" ht="12" customHeight="1">
      <c r="A1212" s="202"/>
      <c r="B1212" s="426"/>
      <c r="C1212" s="426"/>
      <c r="D1212" s="443"/>
      <c r="E1212" s="203"/>
      <c r="F1212" s="215"/>
      <c r="G1212" s="205"/>
      <c r="H1212" s="206"/>
      <c r="I1212" s="215"/>
      <c r="J1212" s="219"/>
      <c r="K1212" s="219"/>
      <c r="L1212" s="219"/>
      <c r="M1212" s="618"/>
    </row>
    <row r="1213" spans="1:13" ht="23.25" customHeight="1">
      <c r="A1213" s="202"/>
      <c r="B1213" s="426"/>
      <c r="C1213" s="426"/>
      <c r="D1213" s="443"/>
      <c r="E1213" s="203"/>
      <c r="F1213" s="240"/>
      <c r="G1213" s="241"/>
      <c r="H1213" s="242"/>
      <c r="I1213" s="227" t="s">
        <v>1842</v>
      </c>
      <c r="J1213" s="218">
        <f>SUM(J1208:J1212)</f>
        <v>5700</v>
      </c>
      <c r="K1213" s="218">
        <f>SUM(K1208:K1212)</f>
        <v>6150</v>
      </c>
      <c r="L1213" s="218">
        <f>SUM(L1208:L1212)</f>
        <v>5400</v>
      </c>
      <c r="M1213" s="624">
        <f>L1213/K1213*100</f>
        <v>87.8048780487805</v>
      </c>
    </row>
    <row r="1214" spans="1:13" ht="16.5" customHeight="1">
      <c r="A1214" s="202"/>
      <c r="B1214" s="426"/>
      <c r="C1214" s="426"/>
      <c r="D1214" s="443"/>
      <c r="E1214" s="203"/>
      <c r="F1214" s="215"/>
      <c r="G1214" s="205"/>
      <c r="H1214" s="206"/>
      <c r="I1214" s="215"/>
      <c r="J1214" s="219"/>
      <c r="K1214" s="219"/>
      <c r="L1214" s="219"/>
      <c r="M1214" s="618"/>
    </row>
    <row r="1215" spans="1:13" ht="14.25" customHeight="1">
      <c r="A1215" s="232">
        <v>32</v>
      </c>
      <c r="B1215" s="428"/>
      <c r="C1215" s="428">
        <v>1</v>
      </c>
      <c r="D1215" s="445"/>
      <c r="E1215" s="233"/>
      <c r="F1215" s="235" t="s">
        <v>1885</v>
      </c>
      <c r="G1215" s="236"/>
      <c r="H1215" s="238"/>
      <c r="I1215" s="207"/>
      <c r="J1215" s="208"/>
      <c r="K1215" s="208"/>
      <c r="L1215" s="208"/>
      <c r="M1215" s="618"/>
    </row>
    <row r="1216" spans="1:13" ht="15" customHeight="1">
      <c r="A1216" s="232"/>
      <c r="B1216" s="428"/>
      <c r="C1216" s="428"/>
      <c r="D1216" s="445">
        <v>1</v>
      </c>
      <c r="E1216" s="233"/>
      <c r="F1216" s="239"/>
      <c r="G1216" s="236"/>
      <c r="H1216" s="206" t="s">
        <v>1837</v>
      </c>
      <c r="I1216" s="237"/>
      <c r="J1216" s="208"/>
      <c r="K1216" s="208"/>
      <c r="L1216" s="208"/>
      <c r="M1216" s="618"/>
    </row>
    <row r="1217" spans="1:13" ht="14.25" customHeight="1">
      <c r="A1217" s="232"/>
      <c r="B1217" s="428"/>
      <c r="C1217" s="428"/>
      <c r="D1217" s="445"/>
      <c r="E1217" s="233">
        <v>1</v>
      </c>
      <c r="F1217" s="239"/>
      <c r="G1217" s="236"/>
      <c r="H1217" s="238"/>
      <c r="I1217" s="207" t="s">
        <v>752</v>
      </c>
      <c r="J1217" s="211">
        <v>200</v>
      </c>
      <c r="K1217" s="211">
        <v>200</v>
      </c>
      <c r="L1217" s="211">
        <v>190</v>
      </c>
      <c r="M1217" s="618">
        <f>L1217/K1217*100</f>
        <v>95</v>
      </c>
    </row>
    <row r="1218" spans="1:13" ht="14.25" customHeight="1">
      <c r="A1218" s="232"/>
      <c r="B1218" s="428"/>
      <c r="C1218" s="428"/>
      <c r="D1218" s="445"/>
      <c r="E1218" s="233">
        <v>2</v>
      </c>
      <c r="F1218" s="239"/>
      <c r="G1218" s="236"/>
      <c r="H1218" s="238"/>
      <c r="I1218" s="207" t="s">
        <v>1838</v>
      </c>
      <c r="J1218" s="211">
        <v>52</v>
      </c>
      <c r="K1218" s="211">
        <v>52</v>
      </c>
      <c r="L1218" s="211">
        <v>52</v>
      </c>
      <c r="M1218" s="618">
        <f>L1218/K1218*100</f>
        <v>100</v>
      </c>
    </row>
    <row r="1219" spans="1:13" ht="13.5" customHeight="1">
      <c r="A1219" s="232"/>
      <c r="B1219" s="428"/>
      <c r="C1219" s="428"/>
      <c r="D1219" s="445"/>
      <c r="E1219" s="233">
        <v>3</v>
      </c>
      <c r="F1219" s="239"/>
      <c r="G1219" s="236"/>
      <c r="H1219" s="238"/>
      <c r="I1219" s="207" t="s">
        <v>753</v>
      </c>
      <c r="J1219" s="211">
        <v>148</v>
      </c>
      <c r="K1219" s="211">
        <v>148</v>
      </c>
      <c r="L1219" s="211">
        <v>40</v>
      </c>
      <c r="M1219" s="618">
        <f>L1219/K1219*100</f>
        <v>27.027027027027028</v>
      </c>
    </row>
    <row r="1220" spans="1:13" ht="12" customHeight="1">
      <c r="A1220" s="232"/>
      <c r="B1220" s="428"/>
      <c r="C1220" s="428"/>
      <c r="D1220" s="445"/>
      <c r="E1220" s="233"/>
      <c r="F1220" s="239"/>
      <c r="G1220" s="236"/>
      <c r="H1220" s="238"/>
      <c r="I1220" s="237"/>
      <c r="J1220" s="211"/>
      <c r="K1220" s="211"/>
      <c r="L1220" s="211"/>
      <c r="M1220" s="618"/>
    </row>
    <row r="1221" spans="1:13" ht="17.25" customHeight="1">
      <c r="A1221" s="232"/>
      <c r="B1221" s="428"/>
      <c r="C1221" s="428"/>
      <c r="D1221" s="445"/>
      <c r="E1221" s="233"/>
      <c r="F1221" s="244"/>
      <c r="G1221" s="225"/>
      <c r="H1221" s="226"/>
      <c r="I1221" s="227" t="s">
        <v>1842</v>
      </c>
      <c r="J1221" s="218">
        <f>SUM(J1217:J1220)</f>
        <v>400</v>
      </c>
      <c r="K1221" s="218">
        <f>SUM(K1217:K1220)</f>
        <v>400</v>
      </c>
      <c r="L1221" s="218">
        <f>SUM(L1217:L1220)</f>
        <v>282</v>
      </c>
      <c r="M1221" s="624">
        <f>L1221/K1221*100</f>
        <v>70.5</v>
      </c>
    </row>
    <row r="1222" spans="1:13" ht="11.25" customHeight="1">
      <c r="A1222" s="232"/>
      <c r="B1222" s="428"/>
      <c r="C1222" s="428"/>
      <c r="D1222" s="445"/>
      <c r="E1222" s="233"/>
      <c r="F1222" s="234"/>
      <c r="G1222" s="205"/>
      <c r="H1222" s="206"/>
      <c r="I1222" s="215"/>
      <c r="J1222" s="219"/>
      <c r="K1222" s="219"/>
      <c r="L1222" s="219"/>
      <c r="M1222" s="618"/>
    </row>
    <row r="1223" spans="1:13" ht="14.25" customHeight="1">
      <c r="A1223" s="202">
        <v>33</v>
      </c>
      <c r="B1223" s="426"/>
      <c r="C1223" s="426">
        <v>2</v>
      </c>
      <c r="D1223" s="443"/>
      <c r="E1223" s="203"/>
      <c r="F1223" s="215" t="s">
        <v>1789</v>
      </c>
      <c r="G1223" s="205"/>
      <c r="H1223" s="206"/>
      <c r="I1223" s="207"/>
      <c r="J1223" s="213"/>
      <c r="K1223" s="213"/>
      <c r="L1223" s="213"/>
      <c r="M1223" s="618"/>
    </row>
    <row r="1224" spans="1:13" ht="14.25" customHeight="1">
      <c r="A1224" s="202"/>
      <c r="B1224" s="426"/>
      <c r="C1224" s="426"/>
      <c r="D1224" s="443">
        <v>1</v>
      </c>
      <c r="E1224" s="203"/>
      <c r="F1224" s="215"/>
      <c r="G1224" s="205"/>
      <c r="H1224" s="206" t="s">
        <v>1837</v>
      </c>
      <c r="I1224" s="237"/>
      <c r="J1224" s="220"/>
      <c r="K1224" s="220"/>
      <c r="L1224" s="220"/>
      <c r="M1224" s="618"/>
    </row>
    <row r="1225" spans="1:13" ht="14.25" customHeight="1">
      <c r="A1225" s="202"/>
      <c r="B1225" s="426"/>
      <c r="C1225" s="426"/>
      <c r="D1225" s="443"/>
      <c r="E1225" s="203">
        <v>3</v>
      </c>
      <c r="F1225" s="215"/>
      <c r="G1225" s="205"/>
      <c r="H1225" s="206"/>
      <c r="I1225" s="207" t="s">
        <v>753</v>
      </c>
      <c r="J1225" s="220">
        <v>900</v>
      </c>
      <c r="K1225" s="220">
        <v>830</v>
      </c>
      <c r="L1225" s="220">
        <v>531</v>
      </c>
      <c r="M1225" s="618">
        <f>L1225/K1225*100</f>
        <v>63.97590361445783</v>
      </c>
    </row>
    <row r="1226" spans="1:13" ht="12.75" customHeight="1">
      <c r="A1226" s="202"/>
      <c r="B1226" s="426"/>
      <c r="C1226" s="426"/>
      <c r="D1226" s="443"/>
      <c r="E1226" s="203"/>
      <c r="F1226" s="215"/>
      <c r="G1226" s="205"/>
      <c r="H1226" s="206"/>
      <c r="I1226" s="207"/>
      <c r="J1226" s="213"/>
      <c r="K1226" s="213"/>
      <c r="L1226" s="213"/>
      <c r="M1226" s="618"/>
    </row>
    <row r="1227" spans="1:13" ht="15" customHeight="1">
      <c r="A1227" s="202"/>
      <c r="B1227" s="426"/>
      <c r="C1227" s="426"/>
      <c r="D1227" s="443"/>
      <c r="E1227" s="203"/>
      <c r="F1227" s="240"/>
      <c r="G1227" s="241"/>
      <c r="H1227" s="242"/>
      <c r="I1227" s="227" t="s">
        <v>1842</v>
      </c>
      <c r="J1227" s="218">
        <f>SUM(J1223:J1226)</f>
        <v>900</v>
      </c>
      <c r="K1227" s="218">
        <f>SUM(K1223:K1226)</f>
        <v>830</v>
      </c>
      <c r="L1227" s="218">
        <f>SUM(L1223:L1226)</f>
        <v>531</v>
      </c>
      <c r="M1227" s="624">
        <f>L1227/K1227*100</f>
        <v>63.97590361445783</v>
      </c>
    </row>
    <row r="1228" spans="1:13" ht="9" customHeight="1">
      <c r="A1228" s="202"/>
      <c r="B1228" s="426"/>
      <c r="C1228" s="426"/>
      <c r="D1228" s="443"/>
      <c r="E1228" s="203"/>
      <c r="F1228" s="215"/>
      <c r="G1228" s="205"/>
      <c r="H1228" s="206"/>
      <c r="I1228" s="215"/>
      <c r="J1228" s="219"/>
      <c r="K1228" s="219"/>
      <c r="L1228" s="219"/>
      <c r="M1228" s="618"/>
    </row>
    <row r="1229" spans="1:13" ht="14.25" customHeight="1">
      <c r="A1229" s="202">
        <v>34</v>
      </c>
      <c r="B1229" s="426"/>
      <c r="C1229" s="426"/>
      <c r="D1229" s="443"/>
      <c r="E1229" s="203"/>
      <c r="F1229" s="215" t="s">
        <v>1740</v>
      </c>
      <c r="G1229" s="205"/>
      <c r="H1229" s="206"/>
      <c r="I1229" s="207"/>
      <c r="J1229" s="213"/>
      <c r="K1229" s="213"/>
      <c r="L1229" s="213"/>
      <c r="M1229" s="618"/>
    </row>
    <row r="1230" spans="1:13" ht="14.25" customHeight="1">
      <c r="A1230" s="202"/>
      <c r="B1230" s="426">
        <v>1</v>
      </c>
      <c r="C1230" s="426">
        <v>1</v>
      </c>
      <c r="D1230" s="443"/>
      <c r="E1230" s="203"/>
      <c r="F1230" s="406"/>
      <c r="G1230" s="406" t="s">
        <v>1783</v>
      </c>
      <c r="H1230" s="399"/>
      <c r="I1230" s="399"/>
      <c r="J1230" s="213"/>
      <c r="K1230" s="213"/>
      <c r="L1230" s="213"/>
      <c r="M1230" s="618"/>
    </row>
    <row r="1231" spans="1:13" ht="14.25" customHeight="1">
      <c r="A1231" s="202"/>
      <c r="B1231" s="426"/>
      <c r="C1231" s="426"/>
      <c r="D1231" s="443">
        <v>1</v>
      </c>
      <c r="E1231" s="203"/>
      <c r="F1231" s="215"/>
      <c r="G1231" s="205"/>
      <c r="H1231" s="206" t="s">
        <v>1837</v>
      </c>
      <c r="I1231" s="237"/>
      <c r="J1231" s="220"/>
      <c r="K1231" s="220"/>
      <c r="L1231" s="220"/>
      <c r="M1231" s="618"/>
    </row>
    <row r="1232" spans="1:13" ht="14.25" customHeight="1">
      <c r="A1232" s="202"/>
      <c r="B1232" s="426"/>
      <c r="C1232" s="426"/>
      <c r="D1232" s="443"/>
      <c r="E1232" s="203">
        <v>1</v>
      </c>
      <c r="F1232" s="215"/>
      <c r="G1232" s="205"/>
      <c r="H1232" s="206"/>
      <c r="I1232" s="237" t="s">
        <v>752</v>
      </c>
      <c r="J1232" s="220">
        <v>38636</v>
      </c>
      <c r="K1232" s="220">
        <v>40331</v>
      </c>
      <c r="L1232" s="220">
        <v>38385</v>
      </c>
      <c r="M1232" s="618">
        <f>L1232/K1232*100</f>
        <v>95.17492747514319</v>
      </c>
    </row>
    <row r="1233" spans="1:13" ht="14.25" customHeight="1">
      <c r="A1233" s="202"/>
      <c r="B1233" s="426"/>
      <c r="C1233" s="426"/>
      <c r="D1233" s="443"/>
      <c r="E1233" s="203">
        <v>2</v>
      </c>
      <c r="F1233" s="215"/>
      <c r="G1233" s="205"/>
      <c r="H1233" s="206"/>
      <c r="I1233" s="207" t="s">
        <v>1838</v>
      </c>
      <c r="J1233" s="220">
        <v>12140</v>
      </c>
      <c r="K1233" s="220">
        <v>12665</v>
      </c>
      <c r="L1233" s="220">
        <v>11931</v>
      </c>
      <c r="M1233" s="618">
        <f>L1233/K1233*100</f>
        <v>94.20450059218318</v>
      </c>
    </row>
    <row r="1234" spans="1:13" ht="14.25" customHeight="1">
      <c r="A1234" s="202"/>
      <c r="B1234" s="426"/>
      <c r="C1234" s="426"/>
      <c r="D1234" s="443"/>
      <c r="E1234" s="203">
        <v>3</v>
      </c>
      <c r="F1234" s="215"/>
      <c r="G1234" s="205"/>
      <c r="H1234" s="206"/>
      <c r="I1234" s="207" t="s">
        <v>753</v>
      </c>
      <c r="J1234" s="220">
        <v>9500</v>
      </c>
      <c r="K1234" s="220">
        <v>7587</v>
      </c>
      <c r="L1234" s="220">
        <v>6896</v>
      </c>
      <c r="M1234" s="618">
        <f>L1234/K1234*100</f>
        <v>90.89231580334783</v>
      </c>
    </row>
    <row r="1235" spans="1:13" ht="4.5" customHeight="1">
      <c r="A1235" s="202"/>
      <c r="B1235" s="426"/>
      <c r="C1235" s="426"/>
      <c r="D1235" s="443"/>
      <c r="E1235" s="203"/>
      <c r="F1235" s="215"/>
      <c r="G1235" s="205"/>
      <c r="H1235" s="206"/>
      <c r="I1235" s="205"/>
      <c r="J1235" s="213"/>
      <c r="K1235" s="213"/>
      <c r="L1235" s="213"/>
      <c r="M1235" s="618"/>
    </row>
    <row r="1236" spans="1:13" ht="14.25" customHeight="1">
      <c r="A1236" s="202"/>
      <c r="B1236" s="426"/>
      <c r="C1236" s="426"/>
      <c r="D1236" s="443"/>
      <c r="E1236" s="203"/>
      <c r="F1236" s="401"/>
      <c r="G1236" s="401"/>
      <c r="H1236" s="402"/>
      <c r="I1236" s="401" t="s">
        <v>1853</v>
      </c>
      <c r="J1236" s="403">
        <f>SUM(J1228:J1235)</f>
        <v>60276</v>
      </c>
      <c r="K1236" s="403">
        <f>SUM(K1228:K1235)</f>
        <v>60583</v>
      </c>
      <c r="L1236" s="403">
        <f>SUM(L1228:L1235)</f>
        <v>57212</v>
      </c>
      <c r="M1236" s="621"/>
    </row>
    <row r="1237" spans="1:13" ht="6" customHeight="1">
      <c r="A1237" s="202"/>
      <c r="B1237" s="426"/>
      <c r="C1237" s="426"/>
      <c r="D1237" s="443"/>
      <c r="E1237" s="203"/>
      <c r="F1237" s="215"/>
      <c r="G1237" s="205"/>
      <c r="H1237" s="206"/>
      <c r="I1237" s="215"/>
      <c r="J1237" s="219"/>
      <c r="K1237" s="219"/>
      <c r="L1237" s="219"/>
      <c r="M1237" s="618"/>
    </row>
    <row r="1238" spans="1:13" ht="14.25" customHeight="1">
      <c r="A1238" s="202"/>
      <c r="B1238" s="426">
        <v>2</v>
      </c>
      <c r="C1238" s="426">
        <v>1</v>
      </c>
      <c r="D1238" s="443"/>
      <c r="E1238" s="203"/>
      <c r="F1238" s="406"/>
      <c r="G1238" s="406" t="s">
        <v>1873</v>
      </c>
      <c r="H1238" s="399"/>
      <c r="I1238" s="399"/>
      <c r="J1238" s="213"/>
      <c r="K1238" s="213"/>
      <c r="L1238" s="213"/>
      <c r="M1238" s="618"/>
    </row>
    <row r="1239" spans="1:13" ht="14.25" customHeight="1">
      <c r="A1239" s="202"/>
      <c r="B1239" s="426"/>
      <c r="C1239" s="426"/>
      <c r="D1239" s="443">
        <v>1</v>
      </c>
      <c r="E1239" s="203"/>
      <c r="F1239" s="215"/>
      <c r="G1239" s="205"/>
      <c r="H1239" s="206" t="s">
        <v>1837</v>
      </c>
      <c r="I1239" s="237"/>
      <c r="J1239" s="220"/>
      <c r="K1239" s="220"/>
      <c r="L1239" s="220"/>
      <c r="M1239" s="618"/>
    </row>
    <row r="1240" spans="1:13" ht="14.25" customHeight="1">
      <c r="A1240" s="202"/>
      <c r="B1240" s="426"/>
      <c r="C1240" s="426"/>
      <c r="D1240" s="443"/>
      <c r="E1240" s="203">
        <v>1</v>
      </c>
      <c r="F1240" s="215"/>
      <c r="G1240" s="205"/>
      <c r="H1240" s="206"/>
      <c r="I1240" s="237" t="s">
        <v>752</v>
      </c>
      <c r="J1240" s="220">
        <v>13194</v>
      </c>
      <c r="K1240" s="220">
        <v>13883</v>
      </c>
      <c r="L1240" s="220">
        <v>13857</v>
      </c>
      <c r="M1240" s="618">
        <f>L1240/K1240*100</f>
        <v>99.81272059353165</v>
      </c>
    </row>
    <row r="1241" spans="1:13" ht="14.25" customHeight="1">
      <c r="A1241" s="202"/>
      <c r="B1241" s="426"/>
      <c r="C1241" s="426"/>
      <c r="D1241" s="443"/>
      <c r="E1241" s="203">
        <v>2</v>
      </c>
      <c r="F1241" s="215"/>
      <c r="G1241" s="205"/>
      <c r="H1241" s="206"/>
      <c r="I1241" s="207" t="s">
        <v>1838</v>
      </c>
      <c r="J1241" s="220">
        <v>4009</v>
      </c>
      <c r="K1241" s="220">
        <v>4222</v>
      </c>
      <c r="L1241" s="220">
        <v>4132</v>
      </c>
      <c r="M1241" s="618">
        <f>L1241/K1241*100</f>
        <v>97.86830885836096</v>
      </c>
    </row>
    <row r="1242" spans="1:13" ht="14.25" customHeight="1">
      <c r="A1242" s="202"/>
      <c r="B1242" s="426"/>
      <c r="C1242" s="426"/>
      <c r="D1242" s="443"/>
      <c r="E1242" s="203">
        <v>3</v>
      </c>
      <c r="F1242" s="215"/>
      <c r="G1242" s="205"/>
      <c r="H1242" s="206"/>
      <c r="I1242" s="207" t="s">
        <v>753</v>
      </c>
      <c r="J1242" s="220">
        <v>5200</v>
      </c>
      <c r="K1242" s="220">
        <v>4254</v>
      </c>
      <c r="L1242" s="220">
        <v>3980</v>
      </c>
      <c r="M1242" s="618">
        <f>L1242/K1242*100</f>
        <v>93.55900329102022</v>
      </c>
    </row>
    <row r="1243" spans="1:13" ht="16.5" customHeight="1">
      <c r="A1243" s="202"/>
      <c r="B1243" s="426"/>
      <c r="C1243" s="426"/>
      <c r="D1243" s="443"/>
      <c r="E1243" s="203"/>
      <c r="F1243" s="215"/>
      <c r="G1243" s="205"/>
      <c r="H1243" s="206"/>
      <c r="I1243" s="207"/>
      <c r="J1243" s="213"/>
      <c r="K1243" s="213"/>
      <c r="L1243" s="213"/>
      <c r="M1243" s="618"/>
    </row>
    <row r="1244" spans="1:13" ht="14.25" customHeight="1">
      <c r="A1244" s="202"/>
      <c r="B1244" s="426"/>
      <c r="C1244" s="426"/>
      <c r="D1244" s="443"/>
      <c r="E1244" s="203"/>
      <c r="F1244" s="401"/>
      <c r="G1244" s="401"/>
      <c r="H1244" s="402"/>
      <c r="I1244" s="401" t="s">
        <v>1853</v>
      </c>
      <c r="J1244" s="403">
        <f>SUM(J1237:J1243)</f>
        <v>22403</v>
      </c>
      <c r="K1244" s="403">
        <f>SUM(K1237:K1243)</f>
        <v>22359</v>
      </c>
      <c r="L1244" s="403">
        <f>SUM(L1237:L1243)</f>
        <v>21969</v>
      </c>
      <c r="M1244" s="762">
        <f>L1244/K1244*100</f>
        <v>98.25573594525694</v>
      </c>
    </row>
    <row r="1245" spans="1:13" ht="6" customHeight="1">
      <c r="A1245" s="202"/>
      <c r="B1245" s="426"/>
      <c r="C1245" s="426"/>
      <c r="D1245" s="443"/>
      <c r="E1245" s="203"/>
      <c r="F1245" s="215"/>
      <c r="G1245" s="205"/>
      <c r="H1245" s="206"/>
      <c r="I1245" s="215"/>
      <c r="J1245" s="219"/>
      <c r="K1245" s="219"/>
      <c r="L1245" s="219"/>
      <c r="M1245" s="618"/>
    </row>
    <row r="1246" spans="1:13" ht="12.75" customHeight="1">
      <c r="A1246" s="202"/>
      <c r="B1246" s="426">
        <v>3</v>
      </c>
      <c r="C1246" s="426">
        <v>1</v>
      </c>
      <c r="D1246" s="443"/>
      <c r="E1246" s="203"/>
      <c r="F1246" s="406"/>
      <c r="G1246" s="406" t="s">
        <v>1967</v>
      </c>
      <c r="H1246" s="399"/>
      <c r="I1246" s="399"/>
      <c r="J1246" s="213"/>
      <c r="K1246" s="213"/>
      <c r="L1246" s="213"/>
      <c r="M1246" s="618"/>
    </row>
    <row r="1247" spans="1:13" ht="12.75" customHeight="1">
      <c r="A1247" s="202"/>
      <c r="B1247" s="426"/>
      <c r="C1247" s="426"/>
      <c r="D1247" s="443">
        <v>1</v>
      </c>
      <c r="E1247" s="203"/>
      <c r="F1247" s="215"/>
      <c r="G1247" s="205"/>
      <c r="H1247" s="206" t="s">
        <v>1837</v>
      </c>
      <c r="I1247" s="237"/>
      <c r="J1247" s="220"/>
      <c r="K1247" s="220"/>
      <c r="L1247" s="220"/>
      <c r="M1247" s="618"/>
    </row>
    <row r="1248" spans="1:13" ht="12.75" customHeight="1">
      <c r="A1248" s="202"/>
      <c r="B1248" s="426"/>
      <c r="C1248" s="426"/>
      <c r="D1248" s="443"/>
      <c r="E1248" s="203">
        <v>1</v>
      </c>
      <c r="F1248" s="215"/>
      <c r="G1248" s="205"/>
      <c r="H1248" s="206"/>
      <c r="I1248" s="237" t="s">
        <v>752</v>
      </c>
      <c r="J1248" s="220">
        <v>68337</v>
      </c>
      <c r="K1248" s="220">
        <v>71761</v>
      </c>
      <c r="L1248" s="220">
        <v>68460</v>
      </c>
      <c r="M1248" s="618">
        <f>L1248/K1248*100</f>
        <v>95.4000083610875</v>
      </c>
    </row>
    <row r="1249" spans="1:13" ht="12.75" customHeight="1">
      <c r="A1249" s="202"/>
      <c r="B1249" s="426"/>
      <c r="C1249" s="426"/>
      <c r="D1249" s="443"/>
      <c r="E1249" s="203">
        <v>2</v>
      </c>
      <c r="F1249" s="215"/>
      <c r="G1249" s="205"/>
      <c r="H1249" s="206"/>
      <c r="I1249" s="207" t="s">
        <v>1838</v>
      </c>
      <c r="J1249" s="220">
        <v>20036</v>
      </c>
      <c r="K1249" s="220">
        <v>21039</v>
      </c>
      <c r="L1249" s="220">
        <v>20662</v>
      </c>
      <c r="M1249" s="618">
        <f>L1249/K1249*100</f>
        <v>98.20808973810541</v>
      </c>
    </row>
    <row r="1250" spans="1:13" ht="12.75" customHeight="1">
      <c r="A1250" s="202"/>
      <c r="B1250" s="426"/>
      <c r="C1250" s="426"/>
      <c r="D1250" s="443"/>
      <c r="E1250" s="203">
        <v>3</v>
      </c>
      <c r="F1250" s="215"/>
      <c r="G1250" s="205"/>
      <c r="H1250" s="206"/>
      <c r="I1250" s="207" t="s">
        <v>753</v>
      </c>
      <c r="J1250" s="220">
        <v>19000</v>
      </c>
      <c r="K1250" s="220">
        <v>24297</v>
      </c>
      <c r="L1250" s="220">
        <v>23025</v>
      </c>
      <c r="M1250" s="618">
        <f>L1250/K1250*100</f>
        <v>94.76478577602172</v>
      </c>
    </row>
    <row r="1251" spans="1:13" ht="15.75" customHeight="1">
      <c r="A1251" s="202"/>
      <c r="B1251" s="426"/>
      <c r="C1251" s="426"/>
      <c r="D1251" s="443"/>
      <c r="E1251" s="203"/>
      <c r="F1251" s="215"/>
      <c r="G1251" s="205"/>
      <c r="H1251" s="206"/>
      <c r="I1251" s="207"/>
      <c r="J1251" s="213"/>
      <c r="K1251" s="213"/>
      <c r="L1251" s="213"/>
      <c r="M1251" s="618"/>
    </row>
    <row r="1252" spans="1:13" ht="18.75" customHeight="1">
      <c r="A1252" s="202"/>
      <c r="B1252" s="426"/>
      <c r="C1252" s="426"/>
      <c r="D1252" s="443"/>
      <c r="E1252" s="203"/>
      <c r="F1252" s="248"/>
      <c r="G1252" s="401"/>
      <c r="H1252" s="402"/>
      <c r="I1252" s="401" t="s">
        <v>1853</v>
      </c>
      <c r="J1252" s="403">
        <f>SUM(J1245:J1251)</f>
        <v>107373</v>
      </c>
      <c r="K1252" s="403">
        <f>SUM(K1245:K1251)</f>
        <v>117097</v>
      </c>
      <c r="L1252" s="403">
        <f>SUM(L1245:L1251)</f>
        <v>112147</v>
      </c>
      <c r="M1252" s="621">
        <f>L1252/K1252*100</f>
        <v>95.77273542447713</v>
      </c>
    </row>
    <row r="1253" spans="1:13" ht="12" customHeight="1">
      <c r="A1253" s="202"/>
      <c r="B1253" s="426"/>
      <c r="C1253" s="426"/>
      <c r="D1253" s="443"/>
      <c r="E1253" s="203"/>
      <c r="F1253" s="215"/>
      <c r="G1253" s="205"/>
      <c r="H1253" s="206"/>
      <c r="I1253" s="205"/>
      <c r="J1253" s="213"/>
      <c r="K1253" s="213"/>
      <c r="L1253" s="213"/>
      <c r="M1253" s="618"/>
    </row>
    <row r="1254" spans="1:13" ht="18" customHeight="1">
      <c r="A1254" s="202"/>
      <c r="B1254" s="426"/>
      <c r="C1254" s="426"/>
      <c r="D1254" s="443"/>
      <c r="E1254" s="203"/>
      <c r="F1254" s="240"/>
      <c r="G1254" s="241"/>
      <c r="H1254" s="242"/>
      <c r="I1254" s="227" t="s">
        <v>1842</v>
      </c>
      <c r="J1254" s="218">
        <f>SUM(J1230:J1253)/2</f>
        <v>190052</v>
      </c>
      <c r="K1254" s="218">
        <f>SUM(K1230:K1253)/2</f>
        <v>200039</v>
      </c>
      <c r="L1254" s="218">
        <f>SUM(L1230:L1253)/2</f>
        <v>191328</v>
      </c>
      <c r="M1254" s="624">
        <f>L1254/K1254*100</f>
        <v>95.6453491569144</v>
      </c>
    </row>
    <row r="1255" spans="1:13" ht="11.25" customHeight="1">
      <c r="A1255" s="202"/>
      <c r="B1255" s="426"/>
      <c r="C1255" s="426"/>
      <c r="D1255" s="443"/>
      <c r="E1255" s="203"/>
      <c r="F1255" s="215"/>
      <c r="G1255" s="205"/>
      <c r="H1255" s="206"/>
      <c r="I1255" s="215"/>
      <c r="J1255" s="219"/>
      <c r="K1255" s="219"/>
      <c r="L1255" s="219"/>
      <c r="M1255" s="618"/>
    </row>
    <row r="1256" spans="1:13" ht="15.75" customHeight="1">
      <c r="A1256" s="202">
        <v>35</v>
      </c>
      <c r="B1256" s="426"/>
      <c r="C1256" s="426">
        <v>2</v>
      </c>
      <c r="D1256" s="443"/>
      <c r="E1256" s="203"/>
      <c r="F1256" s="215" t="s">
        <v>1907</v>
      </c>
      <c r="G1256" s="205"/>
      <c r="H1256" s="206"/>
      <c r="I1256" s="207"/>
      <c r="J1256" s="213"/>
      <c r="K1256" s="213"/>
      <c r="L1256" s="213"/>
      <c r="M1256" s="618"/>
    </row>
    <row r="1257" spans="1:13" ht="15.75" customHeight="1">
      <c r="A1257" s="202"/>
      <c r="B1257" s="426"/>
      <c r="C1257" s="426"/>
      <c r="D1257" s="443">
        <v>1</v>
      </c>
      <c r="E1257" s="203"/>
      <c r="F1257" s="215"/>
      <c r="G1257" s="205"/>
      <c r="H1257" s="206" t="s">
        <v>1837</v>
      </c>
      <c r="I1257" s="237"/>
      <c r="J1257" s="220"/>
      <c r="K1257" s="220"/>
      <c r="L1257" s="220"/>
      <c r="M1257" s="618"/>
    </row>
    <row r="1258" spans="1:13" ht="15.75" customHeight="1">
      <c r="A1258" s="202"/>
      <c r="B1258" s="426"/>
      <c r="C1258" s="426"/>
      <c r="D1258" s="443"/>
      <c r="E1258" s="203">
        <v>1</v>
      </c>
      <c r="F1258" s="215"/>
      <c r="G1258" s="205"/>
      <c r="H1258" s="206"/>
      <c r="I1258" s="237" t="s">
        <v>752</v>
      </c>
      <c r="J1258" s="220">
        <v>900</v>
      </c>
      <c r="K1258" s="220">
        <v>573</v>
      </c>
      <c r="L1258" s="220">
        <v>230</v>
      </c>
      <c r="M1258" s="618">
        <f>L1258/K1258*100</f>
        <v>40.139616055846425</v>
      </c>
    </row>
    <row r="1259" spans="1:13" ht="15.75" customHeight="1">
      <c r="A1259" s="202"/>
      <c r="B1259" s="426"/>
      <c r="C1259" s="426"/>
      <c r="D1259" s="443"/>
      <c r="E1259" s="203">
        <v>2</v>
      </c>
      <c r="F1259" s="215"/>
      <c r="G1259" s="205"/>
      <c r="H1259" s="206"/>
      <c r="I1259" s="237" t="s">
        <v>1838</v>
      </c>
      <c r="J1259" s="220">
        <v>250</v>
      </c>
      <c r="K1259" s="220">
        <v>256</v>
      </c>
      <c r="L1259" s="220">
        <v>63</v>
      </c>
      <c r="M1259" s="618">
        <f>L1259/K1259*100</f>
        <v>24.609375</v>
      </c>
    </row>
    <row r="1260" spans="1:13" ht="12.75" customHeight="1">
      <c r="A1260" s="202"/>
      <c r="B1260" s="426"/>
      <c r="C1260" s="426"/>
      <c r="D1260" s="443"/>
      <c r="E1260" s="203">
        <v>3</v>
      </c>
      <c r="F1260" s="215"/>
      <c r="G1260" s="205"/>
      <c r="H1260" s="206"/>
      <c r="I1260" s="207" t="s">
        <v>753</v>
      </c>
      <c r="J1260" s="220">
        <v>1850</v>
      </c>
      <c r="K1260" s="220">
        <v>2346</v>
      </c>
      <c r="L1260" s="220">
        <v>2214</v>
      </c>
      <c r="M1260" s="618">
        <f>L1260/K1260*100</f>
        <v>94.37340153452686</v>
      </c>
    </row>
    <row r="1261" spans="1:13" ht="15" customHeight="1">
      <c r="A1261" s="202"/>
      <c r="B1261" s="426"/>
      <c r="C1261" s="426"/>
      <c r="D1261" s="443"/>
      <c r="E1261" s="203"/>
      <c r="F1261" s="215"/>
      <c r="G1261" s="205"/>
      <c r="H1261" s="206"/>
      <c r="I1261" s="207"/>
      <c r="J1261" s="213"/>
      <c r="K1261" s="213"/>
      <c r="L1261" s="213"/>
      <c r="M1261" s="618"/>
    </row>
    <row r="1262" spans="1:13" ht="15.75" customHeight="1">
      <c r="A1262" s="202"/>
      <c r="B1262" s="426"/>
      <c r="C1262" s="426"/>
      <c r="D1262" s="443"/>
      <c r="E1262" s="203"/>
      <c r="F1262" s="240"/>
      <c r="G1262" s="241"/>
      <c r="H1262" s="242"/>
      <c r="I1262" s="227" t="s">
        <v>1842</v>
      </c>
      <c r="J1262" s="218">
        <f>SUM(J1256:J1261)</f>
        <v>3000</v>
      </c>
      <c r="K1262" s="218">
        <f>SUM(K1256:K1261)</f>
        <v>3175</v>
      </c>
      <c r="L1262" s="218">
        <f>SUM(L1256:L1261)</f>
        <v>2507</v>
      </c>
      <c r="M1262" s="624">
        <f>L1262/K1262*100</f>
        <v>78.96062992125984</v>
      </c>
    </row>
    <row r="1263" spans="1:13" ht="12" customHeight="1">
      <c r="A1263" s="202"/>
      <c r="B1263" s="426"/>
      <c r="C1263" s="426"/>
      <c r="D1263" s="443"/>
      <c r="E1263" s="203"/>
      <c r="F1263" s="215"/>
      <c r="G1263" s="205"/>
      <c r="H1263" s="206"/>
      <c r="I1263" s="215"/>
      <c r="J1263" s="219"/>
      <c r="K1263" s="219"/>
      <c r="L1263" s="219"/>
      <c r="M1263" s="618"/>
    </row>
    <row r="1264" spans="1:13" ht="18" customHeight="1">
      <c r="A1264" s="202">
        <v>36</v>
      </c>
      <c r="B1264" s="426"/>
      <c r="C1264" s="426">
        <v>2</v>
      </c>
      <c r="D1264" s="443"/>
      <c r="E1264" s="203"/>
      <c r="F1264" s="215" t="s">
        <v>745</v>
      </c>
      <c r="G1264" s="205"/>
      <c r="H1264" s="206"/>
      <c r="I1264" s="207"/>
      <c r="J1264" s="213"/>
      <c r="K1264" s="213"/>
      <c r="L1264" s="213"/>
      <c r="M1264" s="618"/>
    </row>
    <row r="1265" spans="1:13" ht="15.75" customHeight="1">
      <c r="A1265" s="202"/>
      <c r="B1265" s="426"/>
      <c r="C1265" s="426"/>
      <c r="D1265" s="443">
        <v>1</v>
      </c>
      <c r="E1265" s="203"/>
      <c r="F1265" s="215"/>
      <c r="G1265" s="205"/>
      <c r="H1265" s="206" t="s">
        <v>1837</v>
      </c>
      <c r="I1265" s="237"/>
      <c r="J1265" s="213"/>
      <c r="K1265" s="213"/>
      <c r="L1265" s="213"/>
      <c r="M1265" s="618"/>
    </row>
    <row r="1266" spans="1:13" ht="15.75" customHeight="1">
      <c r="A1266" s="202"/>
      <c r="B1266" s="426"/>
      <c r="C1266" s="426"/>
      <c r="D1266" s="443"/>
      <c r="E1266" s="203">
        <v>2</v>
      </c>
      <c r="F1266" s="215"/>
      <c r="G1266" s="205"/>
      <c r="H1266" s="206"/>
      <c r="I1266" s="237" t="s">
        <v>1838</v>
      </c>
      <c r="J1266" s="213"/>
      <c r="K1266" s="220">
        <v>74</v>
      </c>
      <c r="L1266" s="220">
        <v>46</v>
      </c>
      <c r="M1266" s="618">
        <f>L1266/K1266*100</f>
        <v>62.16216216216216</v>
      </c>
    </row>
    <row r="1267" spans="1:13" ht="15.75" customHeight="1">
      <c r="A1267" s="202"/>
      <c r="B1267" s="426"/>
      <c r="C1267" s="426"/>
      <c r="D1267" s="443"/>
      <c r="E1267" s="203">
        <v>3</v>
      </c>
      <c r="F1267" s="215"/>
      <c r="G1267" s="205"/>
      <c r="H1267" s="206"/>
      <c r="I1267" s="237" t="s">
        <v>753</v>
      </c>
      <c r="J1267" s="220">
        <v>1000</v>
      </c>
      <c r="K1267" s="220">
        <v>5233</v>
      </c>
      <c r="L1267" s="220">
        <v>3493</v>
      </c>
      <c r="M1267" s="618">
        <f>L1267/K1267*100</f>
        <v>66.74947448882095</v>
      </c>
    </row>
    <row r="1268" spans="1:13" ht="12" customHeight="1">
      <c r="A1268" s="202"/>
      <c r="B1268" s="426"/>
      <c r="C1268" s="426"/>
      <c r="D1268" s="443"/>
      <c r="E1268" s="203"/>
      <c r="F1268" s="215"/>
      <c r="G1268" s="205"/>
      <c r="H1268" s="206"/>
      <c r="I1268" s="207"/>
      <c r="J1268" s="213"/>
      <c r="K1268" s="213"/>
      <c r="L1268" s="213"/>
      <c r="M1268" s="618"/>
    </row>
    <row r="1269" spans="1:13" ht="15.75" customHeight="1">
      <c r="A1269" s="202"/>
      <c r="B1269" s="426"/>
      <c r="C1269" s="426"/>
      <c r="D1269" s="443"/>
      <c r="E1269" s="203"/>
      <c r="F1269" s="240"/>
      <c r="G1269" s="241"/>
      <c r="H1269" s="242"/>
      <c r="I1269" s="227" t="s">
        <v>1842</v>
      </c>
      <c r="J1269" s="218">
        <f>SUM(J1264:J1267)</f>
        <v>1000</v>
      </c>
      <c r="K1269" s="218">
        <f>SUM(K1264:K1267)</f>
        <v>5307</v>
      </c>
      <c r="L1269" s="218">
        <f>SUM(L1264:L1267)</f>
        <v>3539</v>
      </c>
      <c r="M1269" s="624">
        <f>L1269/K1269*100</f>
        <v>66.68550970416432</v>
      </c>
    </row>
    <row r="1270" spans="1:13" ht="15" customHeight="1">
      <c r="A1270" s="202"/>
      <c r="B1270" s="426"/>
      <c r="C1270" s="426"/>
      <c r="D1270" s="443"/>
      <c r="E1270" s="203"/>
      <c r="F1270" s="215"/>
      <c r="G1270" s="205"/>
      <c r="H1270" s="206"/>
      <c r="I1270" s="215"/>
      <c r="J1270" s="219"/>
      <c r="K1270" s="219"/>
      <c r="L1270" s="219"/>
      <c r="M1270" s="618"/>
    </row>
    <row r="1271" spans="1:13" ht="15" customHeight="1">
      <c r="A1271" s="202">
        <v>37</v>
      </c>
      <c r="B1271" s="426"/>
      <c r="C1271" s="426">
        <v>2</v>
      </c>
      <c r="D1271" s="443"/>
      <c r="E1271" s="203"/>
      <c r="F1271" s="215" t="s">
        <v>675</v>
      </c>
      <c r="G1271" s="205"/>
      <c r="H1271" s="206"/>
      <c r="I1271" s="207"/>
      <c r="J1271" s="213"/>
      <c r="K1271" s="213"/>
      <c r="L1271" s="213"/>
      <c r="M1271" s="618"/>
    </row>
    <row r="1272" spans="1:13" ht="15.75" customHeight="1">
      <c r="A1272" s="202"/>
      <c r="B1272" s="426"/>
      <c r="C1272" s="426"/>
      <c r="D1272" s="443">
        <v>1</v>
      </c>
      <c r="E1272" s="203"/>
      <c r="F1272" s="215"/>
      <c r="G1272" s="205"/>
      <c r="H1272" s="206" t="s">
        <v>1837</v>
      </c>
      <c r="I1272" s="237"/>
      <c r="J1272" s="213"/>
      <c r="K1272" s="213"/>
      <c r="L1272" s="213"/>
      <c r="M1272" s="618"/>
    </row>
    <row r="1273" spans="1:13" ht="15.75" customHeight="1">
      <c r="A1273" s="202"/>
      <c r="B1273" s="426"/>
      <c r="C1273" s="426"/>
      <c r="D1273" s="443"/>
      <c r="E1273" s="203">
        <v>5</v>
      </c>
      <c r="F1273" s="215"/>
      <c r="G1273" s="205"/>
      <c r="H1273" s="206"/>
      <c r="I1273" s="207" t="s">
        <v>893</v>
      </c>
      <c r="J1273" s="220">
        <v>57000</v>
      </c>
      <c r="K1273" s="220">
        <v>57000</v>
      </c>
      <c r="L1273" s="220">
        <v>57000</v>
      </c>
      <c r="M1273" s="618">
        <f>L1273/K1273*100</f>
        <v>100</v>
      </c>
    </row>
    <row r="1274" spans="1:13" ht="12.75" customHeight="1">
      <c r="A1274" s="202"/>
      <c r="B1274" s="426"/>
      <c r="C1274" s="426"/>
      <c r="D1274" s="443"/>
      <c r="E1274" s="203"/>
      <c r="F1274" s="215"/>
      <c r="G1274" s="205"/>
      <c r="H1274" s="206"/>
      <c r="I1274" s="207"/>
      <c r="J1274" s="213"/>
      <c r="K1274" s="213"/>
      <c r="L1274" s="213"/>
      <c r="M1274" s="618"/>
    </row>
    <row r="1275" spans="1:13" ht="15.75" customHeight="1">
      <c r="A1275" s="202"/>
      <c r="B1275" s="426"/>
      <c r="C1275" s="426"/>
      <c r="D1275" s="443"/>
      <c r="E1275" s="203"/>
      <c r="F1275" s="240"/>
      <c r="G1275" s="241"/>
      <c r="H1275" s="242"/>
      <c r="I1275" s="227" t="s">
        <v>1842</v>
      </c>
      <c r="J1275" s="218">
        <f>SUM(J1270:J1274)</f>
        <v>57000</v>
      </c>
      <c r="K1275" s="218">
        <f>SUM(K1270:K1274)</f>
        <v>57000</v>
      </c>
      <c r="L1275" s="218">
        <f>SUM(L1270:L1274)</f>
        <v>57000</v>
      </c>
      <c r="M1275" s="624">
        <f>L1275/K1275*100</f>
        <v>100</v>
      </c>
    </row>
    <row r="1276" spans="1:13" ht="9.75" customHeight="1">
      <c r="A1276" s="202"/>
      <c r="B1276" s="426"/>
      <c r="C1276" s="426"/>
      <c r="D1276" s="443"/>
      <c r="E1276" s="203"/>
      <c r="F1276" s="215"/>
      <c r="G1276" s="205"/>
      <c r="H1276" s="206"/>
      <c r="I1276" s="215"/>
      <c r="J1276" s="219"/>
      <c r="K1276" s="219"/>
      <c r="L1276" s="219"/>
      <c r="M1276" s="618"/>
    </row>
    <row r="1277" spans="1:13" ht="15.75" customHeight="1">
      <c r="A1277" s="202">
        <v>38</v>
      </c>
      <c r="B1277" s="426"/>
      <c r="C1277" s="426">
        <v>2</v>
      </c>
      <c r="D1277" s="443"/>
      <c r="E1277" s="203"/>
      <c r="F1277" s="215" t="s">
        <v>1731</v>
      </c>
      <c r="G1277" s="205"/>
      <c r="H1277" s="206"/>
      <c r="I1277" s="207"/>
      <c r="J1277" s="213"/>
      <c r="K1277" s="213"/>
      <c r="L1277" s="213"/>
      <c r="M1277" s="618"/>
    </row>
    <row r="1278" spans="1:13" ht="15.75" customHeight="1">
      <c r="A1278" s="202"/>
      <c r="B1278" s="426"/>
      <c r="C1278" s="426"/>
      <c r="D1278" s="443">
        <v>1</v>
      </c>
      <c r="E1278" s="203"/>
      <c r="F1278" s="215"/>
      <c r="G1278" s="205"/>
      <c r="H1278" s="206" t="s">
        <v>1837</v>
      </c>
      <c r="I1278" s="237"/>
      <c r="J1278" s="213"/>
      <c r="K1278" s="213"/>
      <c r="L1278" s="213"/>
      <c r="M1278" s="618"/>
    </row>
    <row r="1279" spans="1:13" ht="15.75" customHeight="1">
      <c r="A1279" s="202"/>
      <c r="B1279" s="426"/>
      <c r="C1279" s="426"/>
      <c r="D1279" s="443"/>
      <c r="E1279" s="203">
        <v>5</v>
      </c>
      <c r="F1279" s="215"/>
      <c r="G1279" s="205"/>
      <c r="H1279" s="206"/>
      <c r="I1279" s="207" t="s">
        <v>893</v>
      </c>
      <c r="J1279" s="220">
        <v>47000</v>
      </c>
      <c r="K1279" s="220">
        <v>47000</v>
      </c>
      <c r="L1279" s="220">
        <v>47000</v>
      </c>
      <c r="M1279" s="618">
        <f>L1279/K1279*100</f>
        <v>100</v>
      </c>
    </row>
    <row r="1280" spans="1:13" ht="12" customHeight="1">
      <c r="A1280" s="202"/>
      <c r="B1280" s="426"/>
      <c r="C1280" s="426"/>
      <c r="D1280" s="443"/>
      <c r="E1280" s="203"/>
      <c r="F1280" s="215"/>
      <c r="G1280" s="205"/>
      <c r="H1280" s="206"/>
      <c r="I1280" s="207"/>
      <c r="J1280" s="213"/>
      <c r="K1280" s="213"/>
      <c r="L1280" s="213"/>
      <c r="M1280" s="618"/>
    </row>
    <row r="1281" spans="1:13" ht="19.5" customHeight="1">
      <c r="A1281" s="202"/>
      <c r="B1281" s="426"/>
      <c r="C1281" s="426"/>
      <c r="D1281" s="443"/>
      <c r="E1281" s="203"/>
      <c r="F1281" s="240"/>
      <c r="G1281" s="241"/>
      <c r="H1281" s="242"/>
      <c r="I1281" s="227" t="s">
        <v>1842</v>
      </c>
      <c r="J1281" s="218">
        <f>SUM(J1276:J1280)</f>
        <v>47000</v>
      </c>
      <c r="K1281" s="218">
        <f>SUM(K1276:K1280)</f>
        <v>47000</v>
      </c>
      <c r="L1281" s="218">
        <f>SUM(L1276:L1280)</f>
        <v>47000</v>
      </c>
      <c r="M1281" s="624">
        <f>L1281/K1281*100</f>
        <v>100</v>
      </c>
    </row>
    <row r="1282" spans="1:13" ht="15.75" customHeight="1">
      <c r="A1282" s="202"/>
      <c r="B1282" s="426"/>
      <c r="C1282" s="426"/>
      <c r="D1282" s="443"/>
      <c r="E1282" s="203"/>
      <c r="F1282" s="215"/>
      <c r="G1282" s="205"/>
      <c r="H1282" s="206"/>
      <c r="I1282" s="215"/>
      <c r="J1282" s="219"/>
      <c r="K1282" s="219"/>
      <c r="L1282" s="219"/>
      <c r="M1282" s="618"/>
    </row>
    <row r="1283" spans="1:13" ht="15.75" customHeight="1">
      <c r="A1283" s="202">
        <v>39</v>
      </c>
      <c r="B1283" s="426"/>
      <c r="C1283" s="426"/>
      <c r="D1283" s="443"/>
      <c r="E1283" s="203"/>
      <c r="F1283" s="215" t="s">
        <v>1809</v>
      </c>
      <c r="G1283" s="205"/>
      <c r="H1283" s="206"/>
      <c r="I1283" s="207"/>
      <c r="J1283" s="213"/>
      <c r="K1283" s="213"/>
      <c r="L1283" s="213"/>
      <c r="M1283" s="618"/>
    </row>
    <row r="1284" spans="1:13" ht="21" customHeight="1">
      <c r="A1284" s="202"/>
      <c r="B1284" s="426">
        <v>1</v>
      </c>
      <c r="C1284" s="426">
        <v>2</v>
      </c>
      <c r="D1284" s="443"/>
      <c r="E1284" s="203"/>
      <c r="F1284" s="406"/>
      <c r="G1284" s="406" t="s">
        <v>1757</v>
      </c>
      <c r="H1284" s="399"/>
      <c r="I1284" s="399"/>
      <c r="J1284" s="213"/>
      <c r="K1284" s="213"/>
      <c r="L1284" s="213"/>
      <c r="M1284" s="618"/>
    </row>
    <row r="1285" spans="1:13" ht="15.75" customHeight="1">
      <c r="A1285" s="202"/>
      <c r="B1285" s="426"/>
      <c r="C1285" s="426"/>
      <c r="D1285" s="443">
        <v>1</v>
      </c>
      <c r="E1285" s="203"/>
      <c r="F1285" s="215"/>
      <c r="G1285" s="205"/>
      <c r="H1285" s="206" t="s">
        <v>1837</v>
      </c>
      <c r="I1285" s="237"/>
      <c r="J1285" s="213"/>
      <c r="K1285" s="213"/>
      <c r="L1285" s="213"/>
      <c r="M1285" s="618"/>
    </row>
    <row r="1286" spans="1:13" ht="15.75" customHeight="1">
      <c r="A1286" s="202"/>
      <c r="B1286" s="426"/>
      <c r="C1286" s="426"/>
      <c r="D1286" s="443"/>
      <c r="E1286" s="203">
        <v>1</v>
      </c>
      <c r="F1286" s="215"/>
      <c r="G1286" s="205"/>
      <c r="H1286" s="206"/>
      <c r="I1286" s="237" t="s">
        <v>752</v>
      </c>
      <c r="J1286" s="213"/>
      <c r="K1286" s="220">
        <v>26</v>
      </c>
      <c r="L1286" s="220">
        <v>26</v>
      </c>
      <c r="M1286" s="618">
        <f>L1286/K1286*100</f>
        <v>100</v>
      </c>
    </row>
    <row r="1287" spans="1:13" ht="15.75" customHeight="1">
      <c r="A1287" s="202"/>
      <c r="B1287" s="426"/>
      <c r="C1287" s="426"/>
      <c r="D1287" s="443"/>
      <c r="E1287" s="203">
        <v>3</v>
      </c>
      <c r="F1287" s="215"/>
      <c r="G1287" s="205"/>
      <c r="H1287" s="206"/>
      <c r="I1287" s="207" t="s">
        <v>753</v>
      </c>
      <c r="J1287" s="220">
        <v>500</v>
      </c>
      <c r="K1287" s="220">
        <v>474</v>
      </c>
      <c r="L1287" s="220">
        <v>383</v>
      </c>
      <c r="M1287" s="618">
        <f>L1287/K1287*100</f>
        <v>80.80168776371308</v>
      </c>
    </row>
    <row r="1288" spans="1:13" ht="15.75" customHeight="1">
      <c r="A1288" s="202"/>
      <c r="B1288" s="426"/>
      <c r="C1288" s="426"/>
      <c r="D1288" s="443"/>
      <c r="E1288" s="203">
        <v>5</v>
      </c>
      <c r="F1288" s="215"/>
      <c r="G1288" s="205"/>
      <c r="H1288" s="206"/>
      <c r="I1288" s="207" t="s">
        <v>893</v>
      </c>
      <c r="J1288" s="220"/>
      <c r="K1288" s="220">
        <v>60</v>
      </c>
      <c r="L1288" s="220">
        <v>60</v>
      </c>
      <c r="M1288" s="618">
        <f>L1288/K1288*100</f>
        <v>100</v>
      </c>
    </row>
    <row r="1289" spans="1:13" ht="11.25" customHeight="1">
      <c r="A1289" s="202"/>
      <c r="B1289" s="426"/>
      <c r="C1289" s="426"/>
      <c r="D1289" s="443"/>
      <c r="E1289" s="203"/>
      <c r="F1289" s="215"/>
      <c r="G1289" s="205"/>
      <c r="H1289" s="206"/>
      <c r="I1289" s="207"/>
      <c r="J1289" s="220"/>
      <c r="K1289" s="220"/>
      <c r="L1289" s="220"/>
      <c r="M1289" s="618"/>
    </row>
    <row r="1290" spans="1:13" ht="16.5" customHeight="1">
      <c r="A1290" s="202"/>
      <c r="B1290" s="426"/>
      <c r="C1290" s="426"/>
      <c r="D1290" s="443"/>
      <c r="E1290" s="203"/>
      <c r="F1290" s="248"/>
      <c r="G1290" s="401"/>
      <c r="H1290" s="402"/>
      <c r="I1290" s="401" t="s">
        <v>1853</v>
      </c>
      <c r="J1290" s="403">
        <f>SUM(J1286:J1289)</f>
        <v>500</v>
      </c>
      <c r="K1290" s="403">
        <f>SUM(K1286:K1289)</f>
        <v>560</v>
      </c>
      <c r="L1290" s="403">
        <f>SUM(L1286:L1289)</f>
        <v>469</v>
      </c>
      <c r="M1290" s="621">
        <f>L1290/K1290*100</f>
        <v>83.75</v>
      </c>
    </row>
    <row r="1291" spans="1:13" ht="12" customHeight="1">
      <c r="A1291" s="202"/>
      <c r="B1291" s="426"/>
      <c r="C1291" s="426"/>
      <c r="D1291" s="443"/>
      <c r="E1291" s="203"/>
      <c r="F1291" s="215"/>
      <c r="G1291" s="205"/>
      <c r="H1291" s="206"/>
      <c r="I1291" s="205"/>
      <c r="J1291" s="213"/>
      <c r="K1291" s="213"/>
      <c r="L1291" s="213"/>
      <c r="M1291" s="618"/>
    </row>
    <row r="1292" spans="1:13" ht="16.5" customHeight="1">
      <c r="A1292" s="202"/>
      <c r="B1292" s="426">
        <v>2</v>
      </c>
      <c r="C1292" s="426">
        <v>2</v>
      </c>
      <c r="D1292" s="443"/>
      <c r="E1292" s="203"/>
      <c r="F1292" s="397"/>
      <c r="G1292" s="398" t="s">
        <v>843</v>
      </c>
      <c r="H1292" s="399"/>
      <c r="I1292" s="399"/>
      <c r="J1292" s="208"/>
      <c r="K1292" s="208"/>
      <c r="L1292" s="208"/>
      <c r="M1292" s="618"/>
    </row>
    <row r="1293" spans="1:13" ht="14.25" customHeight="1">
      <c r="A1293" s="202"/>
      <c r="B1293" s="426"/>
      <c r="C1293" s="426"/>
      <c r="D1293" s="443">
        <v>1</v>
      </c>
      <c r="E1293" s="203"/>
      <c r="F1293" s="204"/>
      <c r="G1293" s="205"/>
      <c r="H1293" s="206" t="s">
        <v>1837</v>
      </c>
      <c r="I1293" s="207"/>
      <c r="J1293" s="208"/>
      <c r="K1293" s="208"/>
      <c r="L1293" s="208"/>
      <c r="M1293" s="618"/>
    </row>
    <row r="1294" spans="1:13" ht="14.25" customHeight="1">
      <c r="A1294" s="202"/>
      <c r="B1294" s="426"/>
      <c r="C1294" s="426"/>
      <c r="D1294" s="443"/>
      <c r="E1294" s="203">
        <v>3</v>
      </c>
      <c r="F1294" s="204"/>
      <c r="G1294" s="205"/>
      <c r="H1294" s="206"/>
      <c r="I1294" s="207" t="s">
        <v>753</v>
      </c>
      <c r="J1294" s="211">
        <v>133</v>
      </c>
      <c r="K1294" s="211">
        <v>133</v>
      </c>
      <c r="L1294" s="211">
        <v>50</v>
      </c>
      <c r="M1294" s="618">
        <f>L1294/K1294*100</f>
        <v>37.59398496240601</v>
      </c>
    </row>
    <row r="1295" spans="1:13" ht="14.25" customHeight="1">
      <c r="A1295" s="202"/>
      <c r="B1295" s="426"/>
      <c r="C1295" s="426"/>
      <c r="D1295" s="443"/>
      <c r="E1295" s="203"/>
      <c r="F1295" s="204"/>
      <c r="G1295" s="205"/>
      <c r="H1295" s="206"/>
      <c r="I1295" s="207"/>
      <c r="J1295" s="208"/>
      <c r="K1295" s="208"/>
      <c r="L1295" s="208"/>
      <c r="M1295" s="618"/>
    </row>
    <row r="1296" spans="1:13" ht="18.75" customHeight="1">
      <c r="A1296" s="202"/>
      <c r="B1296" s="426"/>
      <c r="C1296" s="426"/>
      <c r="D1296" s="443"/>
      <c r="E1296" s="203"/>
      <c r="F1296" s="221"/>
      <c r="G1296" s="401"/>
      <c r="H1296" s="402"/>
      <c r="I1296" s="401" t="s">
        <v>1853</v>
      </c>
      <c r="J1296" s="403">
        <f>SUM(J1294:J1295)</f>
        <v>133</v>
      </c>
      <c r="K1296" s="403">
        <f>SUM(K1294:K1295)</f>
        <v>133</v>
      </c>
      <c r="L1296" s="403">
        <f>SUM(L1294:L1295)</f>
        <v>50</v>
      </c>
      <c r="M1296" s="621">
        <f>L1296/K1296*100</f>
        <v>37.59398496240601</v>
      </c>
    </row>
    <row r="1297" spans="1:13" ht="12.75" customHeight="1">
      <c r="A1297" s="202"/>
      <c r="B1297" s="426"/>
      <c r="C1297" s="426"/>
      <c r="D1297" s="443"/>
      <c r="E1297" s="203"/>
      <c r="F1297" s="215"/>
      <c r="G1297" s="205"/>
      <c r="H1297" s="206"/>
      <c r="I1297" s="215"/>
      <c r="J1297" s="219"/>
      <c r="K1297" s="219"/>
      <c r="L1297" s="219"/>
      <c r="M1297" s="618"/>
    </row>
    <row r="1298" spans="1:13" ht="18" customHeight="1">
      <c r="A1298" s="202"/>
      <c r="B1298" s="426"/>
      <c r="C1298" s="426"/>
      <c r="D1298" s="443"/>
      <c r="E1298" s="203"/>
      <c r="F1298" s="240"/>
      <c r="G1298" s="241"/>
      <c r="H1298" s="242"/>
      <c r="I1298" s="227" t="s">
        <v>1842</v>
      </c>
      <c r="J1298" s="218">
        <f>J1296+J1290</f>
        <v>633</v>
      </c>
      <c r="K1298" s="218">
        <f>K1296+K1290</f>
        <v>693</v>
      </c>
      <c r="L1298" s="218">
        <f>L1296+L1290</f>
        <v>519</v>
      </c>
      <c r="M1298" s="624">
        <f>L1298/K1298*100</f>
        <v>74.89177489177489</v>
      </c>
    </row>
    <row r="1299" spans="1:13" ht="11.25" customHeight="1">
      <c r="A1299" s="202"/>
      <c r="B1299" s="426"/>
      <c r="C1299" s="426"/>
      <c r="D1299" s="443"/>
      <c r="E1299" s="203"/>
      <c r="F1299" s="215"/>
      <c r="G1299" s="205"/>
      <c r="H1299" s="206"/>
      <c r="I1299" s="215"/>
      <c r="J1299" s="219"/>
      <c r="K1299" s="219"/>
      <c r="L1299" s="219"/>
      <c r="M1299" s="618"/>
    </row>
    <row r="1300" spans="1:13" ht="15" customHeight="1">
      <c r="A1300" s="202">
        <v>40</v>
      </c>
      <c r="B1300" s="426"/>
      <c r="C1300" s="426">
        <v>2</v>
      </c>
      <c r="D1300" s="443"/>
      <c r="E1300" s="203"/>
      <c r="F1300" s="215" t="s">
        <v>1732</v>
      </c>
      <c r="G1300" s="205"/>
      <c r="H1300" s="206"/>
      <c r="I1300" s="207"/>
      <c r="J1300" s="213"/>
      <c r="K1300" s="213"/>
      <c r="L1300" s="213"/>
      <c r="M1300" s="618"/>
    </row>
    <row r="1301" spans="1:13" ht="15" customHeight="1">
      <c r="A1301" s="202"/>
      <c r="B1301" s="426"/>
      <c r="C1301" s="426"/>
      <c r="D1301" s="443">
        <v>1</v>
      </c>
      <c r="E1301" s="203"/>
      <c r="F1301" s="215"/>
      <c r="G1301" s="205"/>
      <c r="H1301" s="206" t="s">
        <v>1837</v>
      </c>
      <c r="I1301" s="237"/>
      <c r="J1301" s="220"/>
      <c r="K1301" s="220"/>
      <c r="L1301" s="220"/>
      <c r="M1301" s="618"/>
    </row>
    <row r="1302" spans="1:13" ht="15" customHeight="1">
      <c r="A1302" s="202"/>
      <c r="B1302" s="426"/>
      <c r="C1302" s="426"/>
      <c r="D1302" s="443"/>
      <c r="E1302" s="203">
        <v>1</v>
      </c>
      <c r="F1302" s="215"/>
      <c r="G1302" s="205"/>
      <c r="H1302" s="206"/>
      <c r="I1302" s="237" t="s">
        <v>752</v>
      </c>
      <c r="J1302" s="220">
        <v>250</v>
      </c>
      <c r="K1302" s="220">
        <v>1109</v>
      </c>
      <c r="L1302" s="220">
        <v>609</v>
      </c>
      <c r="M1302" s="618">
        <f>L1302/K1302*100</f>
        <v>54.91433724075744</v>
      </c>
    </row>
    <row r="1303" spans="1:13" ht="15" customHeight="1">
      <c r="A1303" s="202"/>
      <c r="B1303" s="426"/>
      <c r="C1303" s="426"/>
      <c r="D1303" s="443"/>
      <c r="E1303" s="203">
        <v>2</v>
      </c>
      <c r="F1303" s="215"/>
      <c r="G1303" s="205"/>
      <c r="H1303" s="206"/>
      <c r="I1303" s="207" t="s">
        <v>1838</v>
      </c>
      <c r="J1303" s="220">
        <v>50</v>
      </c>
      <c r="K1303" s="220">
        <v>319</v>
      </c>
      <c r="L1303" s="220">
        <v>60</v>
      </c>
      <c r="M1303" s="618">
        <f>L1303/K1303*100</f>
        <v>18.808777429467085</v>
      </c>
    </row>
    <row r="1304" spans="1:13" ht="15" customHeight="1">
      <c r="A1304" s="202"/>
      <c r="B1304" s="426"/>
      <c r="C1304" s="426"/>
      <c r="D1304" s="443"/>
      <c r="E1304" s="203">
        <v>3</v>
      </c>
      <c r="F1304" s="215"/>
      <c r="G1304" s="205"/>
      <c r="H1304" s="206"/>
      <c r="I1304" s="207" t="s">
        <v>753</v>
      </c>
      <c r="J1304" s="220">
        <v>600</v>
      </c>
      <c r="K1304" s="220">
        <v>1044</v>
      </c>
      <c r="L1304" s="220">
        <v>507</v>
      </c>
      <c r="M1304" s="618">
        <f>L1304/K1304*100</f>
        <v>48.56321839080459</v>
      </c>
    </row>
    <row r="1305" spans="1:13" ht="11.25" customHeight="1">
      <c r="A1305" s="202"/>
      <c r="B1305" s="426"/>
      <c r="C1305" s="426"/>
      <c r="D1305" s="443"/>
      <c r="E1305" s="203"/>
      <c r="F1305" s="215"/>
      <c r="G1305" s="205"/>
      <c r="H1305" s="206"/>
      <c r="I1305" s="207"/>
      <c r="J1305" s="213"/>
      <c r="K1305" s="213"/>
      <c r="L1305" s="213"/>
      <c r="M1305" s="618"/>
    </row>
    <row r="1306" spans="1:13" ht="15" customHeight="1">
      <c r="A1306" s="202"/>
      <c r="B1306" s="426"/>
      <c r="C1306" s="426"/>
      <c r="D1306" s="443"/>
      <c r="E1306" s="203"/>
      <c r="F1306" s="240"/>
      <c r="G1306" s="241"/>
      <c r="H1306" s="242"/>
      <c r="I1306" s="227" t="s">
        <v>1842</v>
      </c>
      <c r="J1306" s="218">
        <f>SUM(J1299:J1305)</f>
        <v>900</v>
      </c>
      <c r="K1306" s="218">
        <f>SUM(K1299:K1305)</f>
        <v>2472</v>
      </c>
      <c r="L1306" s="218">
        <f>SUM(L1299:L1305)</f>
        <v>1176</v>
      </c>
      <c r="M1306" s="624">
        <f>L1306/K1306*100</f>
        <v>47.57281553398058</v>
      </c>
    </row>
    <row r="1307" spans="1:13" ht="7.5" customHeight="1">
      <c r="A1307" s="202"/>
      <c r="B1307" s="426"/>
      <c r="C1307" s="426"/>
      <c r="D1307" s="443"/>
      <c r="E1307" s="203"/>
      <c r="F1307" s="215"/>
      <c r="G1307" s="205"/>
      <c r="H1307" s="206"/>
      <c r="I1307" s="215"/>
      <c r="J1307" s="219"/>
      <c r="K1307" s="219"/>
      <c r="L1307" s="219"/>
      <c r="M1307" s="618"/>
    </row>
    <row r="1308" spans="1:13" ht="16.5" customHeight="1">
      <c r="A1308" s="202">
        <v>41</v>
      </c>
      <c r="B1308" s="426"/>
      <c r="C1308" s="426">
        <v>2</v>
      </c>
      <c r="D1308" s="443"/>
      <c r="E1308" s="203"/>
      <c r="F1308" s="215" t="s">
        <v>703</v>
      </c>
      <c r="G1308" s="205"/>
      <c r="H1308" s="206"/>
      <c r="I1308" s="207"/>
      <c r="J1308" s="213"/>
      <c r="K1308" s="213"/>
      <c r="L1308" s="213"/>
      <c r="M1308" s="618"/>
    </row>
    <row r="1309" spans="1:13" ht="16.5" customHeight="1">
      <c r="A1309" s="202"/>
      <c r="B1309" s="426"/>
      <c r="C1309" s="426"/>
      <c r="D1309" s="443">
        <v>1</v>
      </c>
      <c r="E1309" s="203"/>
      <c r="F1309" s="215"/>
      <c r="G1309" s="205"/>
      <c r="H1309" s="206" t="s">
        <v>1837</v>
      </c>
      <c r="I1309" s="237"/>
      <c r="J1309" s="220"/>
      <c r="K1309" s="220"/>
      <c r="L1309" s="220"/>
      <c r="M1309" s="618"/>
    </row>
    <row r="1310" spans="1:13" ht="15.75" customHeight="1">
      <c r="A1310" s="202"/>
      <c r="B1310" s="426"/>
      <c r="C1310" s="426"/>
      <c r="D1310" s="443"/>
      <c r="E1310" s="203">
        <v>3</v>
      </c>
      <c r="F1310" s="215"/>
      <c r="G1310" s="205"/>
      <c r="H1310" s="206"/>
      <c r="I1310" s="207" t="s">
        <v>753</v>
      </c>
      <c r="J1310" s="220">
        <v>1800</v>
      </c>
      <c r="K1310" s="220">
        <v>1710</v>
      </c>
      <c r="L1310" s="220">
        <v>1710</v>
      </c>
      <c r="M1310" s="618">
        <f>L1310/K1310*100</f>
        <v>100</v>
      </c>
    </row>
    <row r="1311" spans="1:13" ht="12.75" customHeight="1">
      <c r="A1311" s="202"/>
      <c r="B1311" s="426"/>
      <c r="C1311" s="426"/>
      <c r="D1311" s="443"/>
      <c r="E1311" s="203"/>
      <c r="F1311" s="215"/>
      <c r="G1311" s="205"/>
      <c r="H1311" s="206"/>
      <c r="I1311" s="207"/>
      <c r="J1311" s="213"/>
      <c r="K1311" s="213"/>
      <c r="L1311" s="213"/>
      <c r="M1311" s="618"/>
    </row>
    <row r="1312" spans="1:13" ht="16.5" customHeight="1">
      <c r="A1312" s="202"/>
      <c r="B1312" s="426"/>
      <c r="C1312" s="426"/>
      <c r="D1312" s="443"/>
      <c r="E1312" s="203"/>
      <c r="F1312" s="240"/>
      <c r="G1312" s="241"/>
      <c r="H1312" s="242"/>
      <c r="I1312" s="227" t="s">
        <v>1842</v>
      </c>
      <c r="J1312" s="218">
        <f>SUM(J1307:J1311)</f>
        <v>1800</v>
      </c>
      <c r="K1312" s="218">
        <f>SUM(K1307:K1311)</f>
        <v>1710</v>
      </c>
      <c r="L1312" s="218">
        <f>SUM(L1307:L1311)</f>
        <v>1710</v>
      </c>
      <c r="M1312" s="624">
        <f>L1312/K1312*100</f>
        <v>100</v>
      </c>
    </row>
    <row r="1313" spans="1:13" ht="10.5" customHeight="1">
      <c r="A1313" s="202"/>
      <c r="B1313" s="426"/>
      <c r="C1313" s="426"/>
      <c r="D1313" s="443"/>
      <c r="E1313" s="203"/>
      <c r="F1313" s="215"/>
      <c r="G1313" s="205"/>
      <c r="H1313" s="206"/>
      <c r="I1313" s="215"/>
      <c r="J1313" s="219"/>
      <c r="K1313" s="219"/>
      <c r="L1313" s="219"/>
      <c r="M1313" s="618"/>
    </row>
    <row r="1314" spans="1:13" ht="2.25" customHeight="1" hidden="1">
      <c r="A1314" s="202"/>
      <c r="B1314" s="426"/>
      <c r="C1314" s="426"/>
      <c r="D1314" s="443"/>
      <c r="E1314" s="203"/>
      <c r="F1314" s="215"/>
      <c r="G1314" s="205"/>
      <c r="H1314" s="206"/>
      <c r="I1314" s="205"/>
      <c r="J1314" s="213"/>
      <c r="K1314" s="213"/>
      <c r="L1314" s="213"/>
      <c r="M1314" s="618"/>
    </row>
    <row r="1315" spans="1:13" ht="15" customHeight="1">
      <c r="A1315" s="202">
        <v>42</v>
      </c>
      <c r="B1315" s="426"/>
      <c r="C1315" s="426">
        <v>2</v>
      </c>
      <c r="D1315" s="443"/>
      <c r="E1315" s="203"/>
      <c r="F1315" s="215" t="s">
        <v>844</v>
      </c>
      <c r="G1315" s="215"/>
      <c r="H1315" s="215"/>
      <c r="I1315" s="215"/>
      <c r="J1315" s="213"/>
      <c r="K1315" s="213"/>
      <c r="L1315" s="213"/>
      <c r="M1315" s="618"/>
    </row>
    <row r="1316" spans="1:13" ht="16.5" customHeight="1">
      <c r="A1316" s="202"/>
      <c r="B1316" s="426"/>
      <c r="C1316" s="426"/>
      <c r="D1316" s="443">
        <v>1</v>
      </c>
      <c r="E1316" s="203"/>
      <c r="F1316" s="215"/>
      <c r="G1316" s="205"/>
      <c r="H1316" s="206" t="s">
        <v>1837</v>
      </c>
      <c r="I1316" s="207"/>
      <c r="J1316" s="213"/>
      <c r="K1316" s="213"/>
      <c r="L1316" s="213"/>
      <c r="M1316" s="618"/>
    </row>
    <row r="1317" spans="1:13" ht="16.5" customHeight="1">
      <c r="A1317" s="202"/>
      <c r="B1317" s="426"/>
      <c r="C1317" s="426"/>
      <c r="D1317" s="443"/>
      <c r="E1317" s="203">
        <v>5</v>
      </c>
      <c r="F1317" s="215"/>
      <c r="G1317" s="205"/>
      <c r="H1317" s="206"/>
      <c r="I1317" s="207" t="s">
        <v>893</v>
      </c>
      <c r="J1317" s="220">
        <v>30000</v>
      </c>
      <c r="K1317" s="220">
        <v>30000</v>
      </c>
      <c r="L1317" s="220">
        <v>30000</v>
      </c>
      <c r="M1317" s="618">
        <f>L1317/K1317*100</f>
        <v>100</v>
      </c>
    </row>
    <row r="1318" spans="1:13" ht="14.25" customHeight="1">
      <c r="A1318" s="202"/>
      <c r="B1318" s="426"/>
      <c r="C1318" s="426"/>
      <c r="D1318" s="443"/>
      <c r="E1318" s="333"/>
      <c r="F1318" s="334"/>
      <c r="G1318" s="335"/>
      <c r="H1318" s="336"/>
      <c r="I1318" s="492"/>
      <c r="J1318" s="490"/>
      <c r="K1318" s="490"/>
      <c r="L1318" s="490"/>
      <c r="M1318" s="618"/>
    </row>
    <row r="1319" spans="1:13" ht="18" customHeight="1">
      <c r="A1319" s="202"/>
      <c r="B1319" s="426"/>
      <c r="C1319" s="426"/>
      <c r="D1319" s="443"/>
      <c r="E1319" s="203"/>
      <c r="F1319" s="240"/>
      <c r="G1319" s="241"/>
      <c r="H1319" s="242"/>
      <c r="I1319" s="493" t="s">
        <v>1842</v>
      </c>
      <c r="J1319" s="491">
        <f>SUM(J1317:J1318)</f>
        <v>30000</v>
      </c>
      <c r="K1319" s="491">
        <f>SUM(K1317:K1318)</f>
        <v>30000</v>
      </c>
      <c r="L1319" s="491">
        <f>SUM(L1317:L1318)</f>
        <v>30000</v>
      </c>
      <c r="M1319" s="624">
        <f>L1319/K1319*100</f>
        <v>100</v>
      </c>
    </row>
    <row r="1320" spans="1:13" ht="13.5" customHeight="1">
      <c r="A1320" s="202"/>
      <c r="B1320" s="426"/>
      <c r="C1320" s="426"/>
      <c r="D1320" s="443"/>
      <c r="E1320" s="203"/>
      <c r="F1320" s="215"/>
      <c r="G1320" s="205"/>
      <c r="H1320" s="206"/>
      <c r="I1320" s="215"/>
      <c r="J1320" s="219"/>
      <c r="K1320" s="219"/>
      <c r="L1320" s="219"/>
      <c r="M1320" s="618"/>
    </row>
    <row r="1321" spans="1:13" ht="15" customHeight="1">
      <c r="A1321" s="202">
        <v>43</v>
      </c>
      <c r="B1321" s="426"/>
      <c r="C1321" s="426">
        <v>2</v>
      </c>
      <c r="D1321" s="443"/>
      <c r="E1321" s="203"/>
      <c r="F1321" s="215" t="s">
        <v>2048</v>
      </c>
      <c r="G1321" s="205"/>
      <c r="H1321" s="206"/>
      <c r="I1321" s="207"/>
      <c r="J1321" s="213"/>
      <c r="K1321" s="213"/>
      <c r="L1321" s="213"/>
      <c r="M1321" s="618"/>
    </row>
    <row r="1322" spans="1:13" ht="12.75" customHeight="1">
      <c r="A1322" s="202"/>
      <c r="B1322" s="426"/>
      <c r="C1322" s="426"/>
      <c r="D1322" s="443">
        <v>1</v>
      </c>
      <c r="E1322" s="203"/>
      <c r="F1322" s="215"/>
      <c r="G1322" s="205"/>
      <c r="H1322" s="206" t="s">
        <v>1837</v>
      </c>
      <c r="I1322" s="237"/>
      <c r="J1322" s="220"/>
      <c r="K1322" s="220"/>
      <c r="L1322" s="220"/>
      <c r="M1322" s="618"/>
    </row>
    <row r="1323" spans="1:13" ht="15" customHeight="1">
      <c r="A1323" s="202"/>
      <c r="B1323" s="426"/>
      <c r="C1323" s="426"/>
      <c r="D1323" s="443"/>
      <c r="E1323" s="203">
        <v>5</v>
      </c>
      <c r="F1323" s="215"/>
      <c r="G1323" s="205"/>
      <c r="H1323" s="206"/>
      <c r="I1323" s="207" t="s">
        <v>893</v>
      </c>
      <c r="J1323" s="220">
        <v>10000</v>
      </c>
      <c r="K1323" s="220">
        <v>10000</v>
      </c>
      <c r="L1323" s="220">
        <v>10000</v>
      </c>
      <c r="M1323" s="618">
        <f>L1323/K1323*100</f>
        <v>100</v>
      </c>
    </row>
    <row r="1324" spans="1:13" ht="6" customHeight="1">
      <c r="A1324" s="202"/>
      <c r="B1324" s="426"/>
      <c r="C1324" s="426"/>
      <c r="D1324" s="443"/>
      <c r="E1324" s="203"/>
      <c r="F1324" s="215"/>
      <c r="G1324" s="205"/>
      <c r="H1324" s="206"/>
      <c r="I1324" s="207"/>
      <c r="J1324" s="213"/>
      <c r="K1324" s="213"/>
      <c r="L1324" s="213"/>
      <c r="M1324" s="618"/>
    </row>
    <row r="1325" spans="1:13" ht="15" customHeight="1">
      <c r="A1325" s="202"/>
      <c r="B1325" s="426"/>
      <c r="C1325" s="426"/>
      <c r="D1325" s="443"/>
      <c r="E1325" s="203"/>
      <c r="F1325" s="240"/>
      <c r="G1325" s="241"/>
      <c r="H1325" s="242"/>
      <c r="I1325" s="227" t="s">
        <v>1842</v>
      </c>
      <c r="J1325" s="218">
        <f>SUM(J1320:J1324)</f>
        <v>10000</v>
      </c>
      <c r="K1325" s="218">
        <f>SUM(K1320:K1324)</f>
        <v>10000</v>
      </c>
      <c r="L1325" s="218">
        <f>SUM(L1320:L1324)</f>
        <v>10000</v>
      </c>
      <c r="M1325" s="624">
        <f>L1325/K1325*100</f>
        <v>100</v>
      </c>
    </row>
    <row r="1326" spans="1:13" ht="12.75" customHeight="1">
      <c r="A1326" s="202"/>
      <c r="B1326" s="426"/>
      <c r="C1326" s="426"/>
      <c r="D1326" s="443"/>
      <c r="E1326" s="203"/>
      <c r="F1326" s="215"/>
      <c r="G1326" s="205"/>
      <c r="H1326" s="206"/>
      <c r="I1326" s="215"/>
      <c r="J1326" s="219"/>
      <c r="K1326" s="219"/>
      <c r="L1326" s="219"/>
      <c r="M1326" s="618"/>
    </row>
    <row r="1327" spans="1:13" ht="15" customHeight="1">
      <c r="A1327" s="202">
        <v>44</v>
      </c>
      <c r="B1327" s="426"/>
      <c r="C1327" s="426">
        <v>2</v>
      </c>
      <c r="D1327" s="443"/>
      <c r="E1327" s="203"/>
      <c r="F1327" s="215" t="s">
        <v>746</v>
      </c>
      <c r="G1327" s="205"/>
      <c r="H1327" s="206"/>
      <c r="I1327" s="207"/>
      <c r="J1327" s="213"/>
      <c r="K1327" s="213"/>
      <c r="L1327" s="213"/>
      <c r="M1327" s="618"/>
    </row>
    <row r="1328" spans="1:13" ht="15" customHeight="1">
      <c r="A1328" s="202"/>
      <c r="B1328" s="426"/>
      <c r="C1328" s="426"/>
      <c r="D1328" s="443">
        <v>1</v>
      </c>
      <c r="E1328" s="203"/>
      <c r="F1328" s="215"/>
      <c r="G1328" s="205"/>
      <c r="H1328" s="206" t="s">
        <v>1837</v>
      </c>
      <c r="I1328" s="237"/>
      <c r="J1328" s="220"/>
      <c r="K1328" s="220"/>
      <c r="L1328" s="220"/>
      <c r="M1328" s="618"/>
    </row>
    <row r="1329" spans="1:13" ht="15" customHeight="1">
      <c r="A1329" s="202"/>
      <c r="B1329" s="426"/>
      <c r="C1329" s="426"/>
      <c r="D1329" s="443"/>
      <c r="E1329" s="203">
        <v>3</v>
      </c>
      <c r="F1329" s="215"/>
      <c r="G1329" s="205"/>
      <c r="H1329" s="206"/>
      <c r="I1329" s="207" t="s">
        <v>753</v>
      </c>
      <c r="J1329" s="220">
        <v>1350</v>
      </c>
      <c r="K1329" s="220">
        <v>697</v>
      </c>
      <c r="L1329" s="220">
        <v>697</v>
      </c>
      <c r="M1329" s="618">
        <f>L1329/K1329*100</f>
        <v>100</v>
      </c>
    </row>
    <row r="1330" spans="1:13" ht="21" customHeight="1">
      <c r="A1330" s="202"/>
      <c r="B1330" s="426"/>
      <c r="C1330" s="426"/>
      <c r="D1330" s="443"/>
      <c r="E1330" s="203">
        <v>5</v>
      </c>
      <c r="F1330" s="215"/>
      <c r="G1330" s="205"/>
      <c r="H1330" s="206"/>
      <c r="I1330" s="207" t="s">
        <v>893</v>
      </c>
      <c r="J1330" s="213"/>
      <c r="K1330" s="220">
        <v>653</v>
      </c>
      <c r="L1330" s="220">
        <v>653</v>
      </c>
      <c r="M1330" s="618">
        <f>L1330/K1330*100</f>
        <v>100</v>
      </c>
    </row>
    <row r="1331" spans="1:13" ht="15" customHeight="1">
      <c r="A1331" s="202"/>
      <c r="B1331" s="426"/>
      <c r="C1331" s="426"/>
      <c r="D1331" s="443"/>
      <c r="E1331" s="203"/>
      <c r="F1331" s="240"/>
      <c r="G1331" s="241"/>
      <c r="H1331" s="242"/>
      <c r="I1331" s="227" t="s">
        <v>1842</v>
      </c>
      <c r="J1331" s="218">
        <f>SUM(J1326:J1330)</f>
        <v>1350</v>
      </c>
      <c r="K1331" s="218">
        <f>SUM(K1326:K1330)</f>
        <v>1350</v>
      </c>
      <c r="L1331" s="218">
        <f>SUM(L1326:L1330)</f>
        <v>1350</v>
      </c>
      <c r="M1331" s="624">
        <f>L1331/K1331*100</f>
        <v>100</v>
      </c>
    </row>
    <row r="1332" spans="1:13" ht="6.75" customHeight="1">
      <c r="A1332" s="202"/>
      <c r="B1332" s="426"/>
      <c r="C1332" s="426"/>
      <c r="D1332" s="443"/>
      <c r="E1332" s="203"/>
      <c r="F1332" s="215"/>
      <c r="G1332" s="205"/>
      <c r="H1332" s="206"/>
      <c r="I1332" s="215"/>
      <c r="J1332" s="219"/>
      <c r="K1332" s="219"/>
      <c r="L1332" s="219"/>
      <c r="M1332" s="618"/>
    </row>
    <row r="1333" spans="1:13" ht="15" customHeight="1">
      <c r="A1333" s="202">
        <v>45</v>
      </c>
      <c r="B1333" s="426"/>
      <c r="C1333" s="426">
        <v>2</v>
      </c>
      <c r="D1333" s="443"/>
      <c r="E1333" s="203"/>
      <c r="F1333" s="215" t="s">
        <v>1814</v>
      </c>
      <c r="G1333" s="205"/>
      <c r="H1333" s="206"/>
      <c r="I1333" s="207"/>
      <c r="J1333" s="213"/>
      <c r="K1333" s="213"/>
      <c r="L1333" s="213"/>
      <c r="M1333" s="618"/>
    </row>
    <row r="1334" spans="1:13" ht="15" customHeight="1">
      <c r="A1334" s="202"/>
      <c r="B1334" s="426"/>
      <c r="C1334" s="426"/>
      <c r="D1334" s="443">
        <v>1</v>
      </c>
      <c r="E1334" s="203"/>
      <c r="F1334" s="215"/>
      <c r="G1334" s="205"/>
      <c r="H1334" s="206" t="s">
        <v>1837</v>
      </c>
      <c r="I1334" s="237"/>
      <c r="J1334" s="220"/>
      <c r="K1334" s="220"/>
      <c r="L1334" s="220"/>
      <c r="M1334" s="618"/>
    </row>
    <row r="1335" spans="1:13" ht="15" customHeight="1">
      <c r="A1335" s="202"/>
      <c r="B1335" s="426"/>
      <c r="C1335" s="426"/>
      <c r="D1335" s="443"/>
      <c r="E1335" s="203">
        <v>5</v>
      </c>
      <c r="F1335" s="215"/>
      <c r="G1335" s="205"/>
      <c r="H1335" s="206"/>
      <c r="I1335" s="207" t="s">
        <v>893</v>
      </c>
      <c r="J1335" s="220">
        <v>50</v>
      </c>
      <c r="K1335" s="220">
        <v>50</v>
      </c>
      <c r="L1335" s="220">
        <v>30</v>
      </c>
      <c r="M1335" s="618">
        <f>L1335/K1335*100</f>
        <v>60</v>
      </c>
    </row>
    <row r="1336" spans="1:13" ht="9" customHeight="1">
      <c r="A1336" s="202"/>
      <c r="B1336" s="426"/>
      <c r="C1336" s="426"/>
      <c r="D1336" s="443"/>
      <c r="E1336" s="203"/>
      <c r="F1336" s="215"/>
      <c r="G1336" s="205"/>
      <c r="H1336" s="206"/>
      <c r="I1336" s="207"/>
      <c r="J1336" s="213"/>
      <c r="K1336" s="213"/>
      <c r="L1336" s="213"/>
      <c r="M1336" s="618"/>
    </row>
    <row r="1337" spans="1:13" ht="15" customHeight="1">
      <c r="A1337" s="202"/>
      <c r="B1337" s="426"/>
      <c r="C1337" s="426"/>
      <c r="D1337" s="443"/>
      <c r="E1337" s="203"/>
      <c r="F1337" s="240"/>
      <c r="G1337" s="241"/>
      <c r="H1337" s="242"/>
      <c r="I1337" s="227" t="s">
        <v>1842</v>
      </c>
      <c r="J1337" s="218">
        <f>SUM(J1332:J1336)</f>
        <v>50</v>
      </c>
      <c r="K1337" s="218">
        <f>SUM(K1332:K1336)</f>
        <v>50</v>
      </c>
      <c r="L1337" s="218">
        <f>SUM(L1332:L1336)</f>
        <v>30</v>
      </c>
      <c r="M1337" s="624">
        <f>L1337/K1337*100</f>
        <v>60</v>
      </c>
    </row>
    <row r="1338" spans="1:13" ht="4.5" customHeight="1">
      <c r="A1338" s="202"/>
      <c r="B1338" s="426"/>
      <c r="C1338" s="426"/>
      <c r="D1338" s="443"/>
      <c r="E1338" s="203"/>
      <c r="F1338" s="215"/>
      <c r="G1338" s="205"/>
      <c r="H1338" s="206"/>
      <c r="I1338" s="215"/>
      <c r="J1338" s="219"/>
      <c r="K1338" s="219"/>
      <c r="L1338" s="219"/>
      <c r="M1338" s="618"/>
    </row>
    <row r="1339" spans="1:13" ht="15" customHeight="1">
      <c r="A1339" s="202">
        <v>46</v>
      </c>
      <c r="B1339" s="426"/>
      <c r="C1339" s="426">
        <v>1</v>
      </c>
      <c r="D1339" s="443"/>
      <c r="E1339" s="203"/>
      <c r="F1339" s="215" t="s">
        <v>2053</v>
      </c>
      <c r="G1339" s="205"/>
      <c r="H1339" s="206"/>
      <c r="I1339" s="207"/>
      <c r="J1339" s="213"/>
      <c r="K1339" s="213"/>
      <c r="L1339" s="213"/>
      <c r="M1339" s="618"/>
    </row>
    <row r="1340" spans="1:13" ht="15" customHeight="1">
      <c r="A1340" s="202"/>
      <c r="B1340" s="426"/>
      <c r="C1340" s="426"/>
      <c r="D1340" s="443">
        <v>1</v>
      </c>
      <c r="E1340" s="203"/>
      <c r="F1340" s="215"/>
      <c r="G1340" s="205"/>
      <c r="H1340" s="206" t="s">
        <v>1837</v>
      </c>
      <c r="I1340" s="237"/>
      <c r="J1340" s="220"/>
      <c r="K1340" s="220"/>
      <c r="L1340" s="220"/>
      <c r="M1340" s="618"/>
    </row>
    <row r="1341" spans="1:13" ht="15" customHeight="1">
      <c r="A1341" s="202"/>
      <c r="B1341" s="426"/>
      <c r="C1341" s="426"/>
      <c r="D1341" s="443"/>
      <c r="E1341" s="203">
        <v>3</v>
      </c>
      <c r="F1341" s="215"/>
      <c r="G1341" s="205"/>
      <c r="H1341" s="206"/>
      <c r="I1341" s="207" t="s">
        <v>753</v>
      </c>
      <c r="J1341" s="220">
        <v>1800</v>
      </c>
      <c r="K1341" s="220">
        <v>1800</v>
      </c>
      <c r="L1341" s="220">
        <v>1800</v>
      </c>
      <c r="M1341" s="618">
        <f>L1341/K1341*100</f>
        <v>100</v>
      </c>
    </row>
    <row r="1342" spans="1:13" ht="9" customHeight="1">
      <c r="A1342" s="202"/>
      <c r="B1342" s="426"/>
      <c r="C1342" s="426"/>
      <c r="D1342" s="443"/>
      <c r="E1342" s="203"/>
      <c r="F1342" s="215"/>
      <c r="G1342" s="205"/>
      <c r="H1342" s="206"/>
      <c r="I1342" s="207"/>
      <c r="J1342" s="213"/>
      <c r="K1342" s="213"/>
      <c r="L1342" s="213"/>
      <c r="M1342" s="618"/>
    </row>
    <row r="1343" spans="1:13" ht="15" customHeight="1">
      <c r="A1343" s="202"/>
      <c r="B1343" s="426"/>
      <c r="C1343" s="426"/>
      <c r="D1343" s="443"/>
      <c r="E1343" s="203"/>
      <c r="F1343" s="240"/>
      <c r="G1343" s="241"/>
      <c r="H1343" s="242"/>
      <c r="I1343" s="227" t="s">
        <v>1842</v>
      </c>
      <c r="J1343" s="218">
        <f>SUM(J1338:J1342)</f>
        <v>1800</v>
      </c>
      <c r="K1343" s="218">
        <f>SUM(K1338:K1342)</f>
        <v>1800</v>
      </c>
      <c r="L1343" s="218">
        <f>SUM(L1338:L1342)</f>
        <v>1800</v>
      </c>
      <c r="M1343" s="624">
        <f>L1343/K1343*100</f>
        <v>100</v>
      </c>
    </row>
    <row r="1344" spans="1:13" ht="13.5" customHeight="1">
      <c r="A1344" s="202"/>
      <c r="B1344" s="426"/>
      <c r="C1344" s="426"/>
      <c r="D1344" s="443"/>
      <c r="E1344" s="203"/>
      <c r="F1344" s="215"/>
      <c r="G1344" s="205"/>
      <c r="H1344" s="206"/>
      <c r="I1344" s="215"/>
      <c r="J1344" s="219"/>
      <c r="K1344" s="219"/>
      <c r="L1344" s="219"/>
      <c r="M1344" s="618"/>
    </row>
    <row r="1345" spans="1:13" ht="15" customHeight="1">
      <c r="A1345" s="202">
        <v>47</v>
      </c>
      <c r="B1345" s="426"/>
      <c r="C1345" s="426">
        <v>2</v>
      </c>
      <c r="D1345" s="443"/>
      <c r="E1345" s="203"/>
      <c r="F1345" s="215" t="s">
        <v>845</v>
      </c>
      <c r="G1345" s="205"/>
      <c r="H1345" s="206"/>
      <c r="I1345" s="207"/>
      <c r="J1345" s="213"/>
      <c r="K1345" s="213"/>
      <c r="L1345" s="213"/>
      <c r="M1345" s="618"/>
    </row>
    <row r="1346" spans="1:13" ht="15" customHeight="1">
      <c r="A1346" s="202"/>
      <c r="B1346" s="426"/>
      <c r="C1346" s="426"/>
      <c r="D1346" s="443">
        <v>1</v>
      </c>
      <c r="E1346" s="203"/>
      <c r="F1346" s="215"/>
      <c r="G1346" s="205"/>
      <c r="H1346" s="206" t="s">
        <v>1837</v>
      </c>
      <c r="I1346" s="237"/>
      <c r="J1346" s="220"/>
      <c r="K1346" s="220"/>
      <c r="L1346" s="220"/>
      <c r="M1346" s="618"/>
    </row>
    <row r="1347" spans="1:13" ht="15" customHeight="1">
      <c r="A1347" s="202"/>
      <c r="B1347" s="426"/>
      <c r="C1347" s="426"/>
      <c r="D1347" s="443"/>
      <c r="E1347" s="203">
        <v>1</v>
      </c>
      <c r="F1347" s="215"/>
      <c r="G1347" s="205"/>
      <c r="H1347" s="206"/>
      <c r="I1347" s="237" t="s">
        <v>752</v>
      </c>
      <c r="J1347" s="220">
        <v>1506</v>
      </c>
      <c r="K1347" s="220">
        <v>3927</v>
      </c>
      <c r="L1347" s="220">
        <v>3784</v>
      </c>
      <c r="M1347" s="618">
        <f>L1347/K1347*100</f>
        <v>96.35854341736695</v>
      </c>
    </row>
    <row r="1348" spans="1:13" ht="15" customHeight="1">
      <c r="A1348" s="202"/>
      <c r="B1348" s="426"/>
      <c r="C1348" s="426"/>
      <c r="D1348" s="443"/>
      <c r="E1348" s="203">
        <v>2</v>
      </c>
      <c r="F1348" s="215"/>
      <c r="G1348" s="205"/>
      <c r="H1348" s="206"/>
      <c r="I1348" s="237" t="s">
        <v>1838</v>
      </c>
      <c r="J1348" s="220">
        <v>526</v>
      </c>
      <c r="K1348" s="220">
        <v>1360</v>
      </c>
      <c r="L1348" s="220">
        <v>1340</v>
      </c>
      <c r="M1348" s="618">
        <f>L1348/K1348*100</f>
        <v>98.52941176470588</v>
      </c>
    </row>
    <row r="1349" spans="1:13" ht="15" customHeight="1">
      <c r="A1349" s="202"/>
      <c r="B1349" s="426"/>
      <c r="C1349" s="426"/>
      <c r="D1349" s="443"/>
      <c r="E1349" s="203">
        <v>3</v>
      </c>
      <c r="F1349" s="215"/>
      <c r="G1349" s="205"/>
      <c r="H1349" s="206"/>
      <c r="I1349" s="207" t="s">
        <v>753</v>
      </c>
      <c r="J1349" s="220">
        <v>399</v>
      </c>
      <c r="K1349" s="220">
        <v>1130</v>
      </c>
      <c r="L1349" s="220">
        <v>1130</v>
      </c>
      <c r="M1349" s="618">
        <f>L1349/K1349*100</f>
        <v>100</v>
      </c>
    </row>
    <row r="1350" spans="1:13" ht="1.5" customHeight="1">
      <c r="A1350" s="202"/>
      <c r="B1350" s="426"/>
      <c r="C1350" s="426"/>
      <c r="D1350" s="443"/>
      <c r="E1350" s="203"/>
      <c r="F1350" s="215"/>
      <c r="G1350" s="205"/>
      <c r="H1350" s="206"/>
      <c r="I1350" s="207"/>
      <c r="J1350" s="213"/>
      <c r="K1350" s="213"/>
      <c r="L1350" s="213"/>
      <c r="M1350" s="618"/>
    </row>
    <row r="1351" spans="1:13" ht="15" customHeight="1">
      <c r="A1351" s="202"/>
      <c r="B1351" s="426"/>
      <c r="C1351" s="426"/>
      <c r="D1351" s="443"/>
      <c r="E1351" s="203"/>
      <c r="F1351" s="240"/>
      <c r="G1351" s="241"/>
      <c r="H1351" s="242"/>
      <c r="I1351" s="227" t="s">
        <v>1842</v>
      </c>
      <c r="J1351" s="218">
        <f>SUM(J1344:J1350)</f>
        <v>2431</v>
      </c>
      <c r="K1351" s="218">
        <f>SUM(K1344:K1350)</f>
        <v>6417</v>
      </c>
      <c r="L1351" s="218">
        <f>SUM(L1344:L1350)</f>
        <v>6254</v>
      </c>
      <c r="M1351" s="624">
        <f>L1351/K1351*100</f>
        <v>97.45987221443042</v>
      </c>
    </row>
    <row r="1352" spans="1:13" ht="6.75" customHeight="1">
      <c r="A1352" s="202"/>
      <c r="B1352" s="426"/>
      <c r="C1352" s="426"/>
      <c r="D1352" s="443"/>
      <c r="E1352" s="203"/>
      <c r="F1352" s="215"/>
      <c r="G1352" s="205"/>
      <c r="H1352" s="206"/>
      <c r="I1352" s="215"/>
      <c r="J1352" s="219"/>
      <c r="K1352" s="219"/>
      <c r="L1352" s="219"/>
      <c r="M1352" s="618"/>
    </row>
    <row r="1353" spans="1:13" ht="15" customHeight="1">
      <c r="A1353" s="202">
        <v>48</v>
      </c>
      <c r="B1353" s="426"/>
      <c r="C1353" s="426">
        <v>2</v>
      </c>
      <c r="D1353" s="443"/>
      <c r="E1353" s="203"/>
      <c r="F1353" s="215" t="s">
        <v>736</v>
      </c>
      <c r="G1353" s="205"/>
      <c r="H1353" s="206"/>
      <c r="I1353" s="207"/>
      <c r="J1353" s="213"/>
      <c r="K1353" s="213"/>
      <c r="L1353" s="213"/>
      <c r="M1353" s="618"/>
    </row>
    <row r="1354" spans="1:13" ht="15" customHeight="1">
      <c r="A1354" s="202"/>
      <c r="B1354" s="426"/>
      <c r="C1354" s="426"/>
      <c r="D1354" s="443">
        <v>1</v>
      </c>
      <c r="E1354" s="203"/>
      <c r="F1354" s="215"/>
      <c r="G1354" s="205"/>
      <c r="H1354" s="206" t="s">
        <v>1837</v>
      </c>
      <c r="I1354" s="237"/>
      <c r="J1354" s="220"/>
      <c r="K1354" s="220"/>
      <c r="L1354" s="220"/>
      <c r="M1354" s="618"/>
    </row>
    <row r="1355" spans="1:13" ht="15" customHeight="1">
      <c r="A1355" s="202"/>
      <c r="B1355" s="426"/>
      <c r="C1355" s="426"/>
      <c r="D1355" s="443"/>
      <c r="E1355" s="203">
        <v>3</v>
      </c>
      <c r="F1355" s="215"/>
      <c r="G1355" s="205"/>
      <c r="H1355" s="206"/>
      <c r="I1355" s="207" t="s">
        <v>753</v>
      </c>
      <c r="J1355" s="220">
        <v>15000</v>
      </c>
      <c r="K1355" s="220">
        <v>2000</v>
      </c>
      <c r="L1355" s="220">
        <v>1998</v>
      </c>
      <c r="M1355" s="618">
        <f>L1355/K1355*100</f>
        <v>99.9</v>
      </c>
    </row>
    <row r="1356" spans="1:13" ht="9.75" customHeight="1">
      <c r="A1356" s="202"/>
      <c r="B1356" s="426"/>
      <c r="C1356" s="426"/>
      <c r="D1356" s="443"/>
      <c r="E1356" s="203"/>
      <c r="F1356" s="215"/>
      <c r="G1356" s="205"/>
      <c r="H1356" s="206"/>
      <c r="I1356" s="207"/>
      <c r="J1356" s="213"/>
      <c r="K1356" s="213"/>
      <c r="L1356" s="213"/>
      <c r="M1356" s="618"/>
    </row>
    <row r="1357" spans="1:13" ht="15" customHeight="1">
      <c r="A1357" s="202"/>
      <c r="B1357" s="426"/>
      <c r="C1357" s="426"/>
      <c r="D1357" s="443"/>
      <c r="E1357" s="203"/>
      <c r="F1357" s="240"/>
      <c r="G1357" s="241"/>
      <c r="H1357" s="242"/>
      <c r="I1357" s="227" t="s">
        <v>1842</v>
      </c>
      <c r="J1357" s="218">
        <f>SUM(J1352:J1356)</f>
        <v>15000</v>
      </c>
      <c r="K1357" s="218">
        <f>SUM(K1352:K1356)</f>
        <v>2000</v>
      </c>
      <c r="L1357" s="218">
        <f>SUM(L1352:L1356)</f>
        <v>1998</v>
      </c>
      <c r="M1357" s="624">
        <f>L1357/K1357*100</f>
        <v>99.9</v>
      </c>
    </row>
    <row r="1358" spans="1:13" ht="7.5" customHeight="1">
      <c r="A1358" s="202"/>
      <c r="B1358" s="426"/>
      <c r="C1358" s="426"/>
      <c r="D1358" s="443"/>
      <c r="E1358" s="203"/>
      <c r="F1358" s="215"/>
      <c r="G1358" s="205"/>
      <c r="H1358" s="206"/>
      <c r="I1358" s="215"/>
      <c r="J1358" s="219"/>
      <c r="K1358" s="219"/>
      <c r="L1358" s="219"/>
      <c r="M1358" s="618"/>
    </row>
    <row r="1359" spans="1:13" ht="18" customHeight="1">
      <c r="A1359" s="202">
        <v>49</v>
      </c>
      <c r="B1359" s="426"/>
      <c r="C1359" s="426">
        <v>1</v>
      </c>
      <c r="D1359" s="443"/>
      <c r="E1359" s="203"/>
      <c r="F1359" s="215" t="s">
        <v>747</v>
      </c>
      <c r="G1359" s="205"/>
      <c r="H1359" s="206"/>
      <c r="I1359" s="207"/>
      <c r="J1359" s="213"/>
      <c r="K1359" s="213"/>
      <c r="L1359" s="213"/>
      <c r="M1359" s="618"/>
    </row>
    <row r="1360" spans="1:13" ht="15" customHeight="1">
      <c r="A1360" s="202"/>
      <c r="B1360" s="426"/>
      <c r="C1360" s="426"/>
      <c r="D1360" s="443">
        <v>1</v>
      </c>
      <c r="E1360" s="203"/>
      <c r="F1360" s="215"/>
      <c r="G1360" s="205"/>
      <c r="H1360" s="206" t="s">
        <v>1837</v>
      </c>
      <c r="I1360" s="237"/>
      <c r="J1360" s="220"/>
      <c r="K1360" s="220"/>
      <c r="L1360" s="220"/>
      <c r="M1360" s="618"/>
    </row>
    <row r="1361" spans="1:13" ht="15" customHeight="1">
      <c r="A1361" s="202"/>
      <c r="B1361" s="426"/>
      <c r="C1361" s="426"/>
      <c r="D1361" s="443"/>
      <c r="E1361" s="203">
        <v>3</v>
      </c>
      <c r="F1361" s="215"/>
      <c r="G1361" s="205"/>
      <c r="H1361" s="206"/>
      <c r="I1361" s="207" t="s">
        <v>753</v>
      </c>
      <c r="J1361" s="220">
        <v>1970</v>
      </c>
      <c r="K1361" s="220">
        <v>3956</v>
      </c>
      <c r="L1361" s="220">
        <v>2506</v>
      </c>
      <c r="M1361" s="618">
        <f>L1361/K1361*100</f>
        <v>63.34681496461072</v>
      </c>
    </row>
    <row r="1362" spans="1:13" ht="9.75" customHeight="1">
      <c r="A1362" s="202"/>
      <c r="B1362" s="426"/>
      <c r="C1362" s="426"/>
      <c r="D1362" s="443"/>
      <c r="E1362" s="203"/>
      <c r="F1362" s="215"/>
      <c r="G1362" s="205"/>
      <c r="H1362" s="206"/>
      <c r="I1362" s="207"/>
      <c r="J1362" s="213"/>
      <c r="K1362" s="213"/>
      <c r="L1362" s="213"/>
      <c r="M1362" s="618"/>
    </row>
    <row r="1363" spans="1:13" ht="15" customHeight="1">
      <c r="A1363" s="202"/>
      <c r="B1363" s="426"/>
      <c r="C1363" s="426"/>
      <c r="D1363" s="443"/>
      <c r="E1363" s="203"/>
      <c r="F1363" s="240"/>
      <c r="G1363" s="241"/>
      <c r="H1363" s="242"/>
      <c r="I1363" s="227" t="s">
        <v>1842</v>
      </c>
      <c r="J1363" s="218">
        <f>SUM(J1358:J1362)</f>
        <v>1970</v>
      </c>
      <c r="K1363" s="218">
        <f>SUM(K1358:K1362)</f>
        <v>3956</v>
      </c>
      <c r="L1363" s="218">
        <f>SUM(L1358:L1362)</f>
        <v>2506</v>
      </c>
      <c r="M1363" s="624">
        <f>L1363/K1363*100</f>
        <v>63.34681496461072</v>
      </c>
    </row>
    <row r="1364" spans="1:13" ht="9.75" customHeight="1">
      <c r="A1364" s="202"/>
      <c r="B1364" s="426"/>
      <c r="C1364" s="426"/>
      <c r="D1364" s="443"/>
      <c r="E1364" s="203"/>
      <c r="F1364" s="215"/>
      <c r="G1364" s="205"/>
      <c r="H1364" s="206"/>
      <c r="I1364" s="215"/>
      <c r="J1364" s="219"/>
      <c r="K1364" s="219"/>
      <c r="L1364" s="219"/>
      <c r="M1364" s="618"/>
    </row>
    <row r="1365" spans="1:13" ht="15" customHeight="1">
      <c r="A1365" s="202">
        <v>50</v>
      </c>
      <c r="B1365" s="426"/>
      <c r="C1365" s="426">
        <v>1</v>
      </c>
      <c r="D1365" s="443"/>
      <c r="E1365" s="203"/>
      <c r="F1365" s="215" t="s">
        <v>748</v>
      </c>
      <c r="G1365" s="205"/>
      <c r="H1365" s="206"/>
      <c r="I1365" s="207"/>
      <c r="J1365" s="213"/>
      <c r="K1365" s="213"/>
      <c r="L1365" s="213"/>
      <c r="M1365" s="618"/>
    </row>
    <row r="1366" spans="1:13" ht="17.25" customHeight="1">
      <c r="A1366" s="202"/>
      <c r="B1366" s="426"/>
      <c r="C1366" s="426"/>
      <c r="D1366" s="443"/>
      <c r="E1366" s="203"/>
      <c r="F1366" s="215" t="s">
        <v>749</v>
      </c>
      <c r="G1366" s="205"/>
      <c r="H1366" s="206"/>
      <c r="I1366" s="207"/>
      <c r="J1366" s="213"/>
      <c r="K1366" s="213"/>
      <c r="L1366" s="213"/>
      <c r="M1366" s="618"/>
    </row>
    <row r="1367" spans="1:13" ht="15" customHeight="1">
      <c r="A1367" s="202"/>
      <c r="B1367" s="426"/>
      <c r="C1367" s="426"/>
      <c r="D1367" s="443">
        <v>1</v>
      </c>
      <c r="E1367" s="203"/>
      <c r="F1367" s="215"/>
      <c r="G1367" s="205"/>
      <c r="H1367" s="206" t="s">
        <v>1837</v>
      </c>
      <c r="I1367" s="237"/>
      <c r="J1367" s="220"/>
      <c r="K1367" s="220"/>
      <c r="L1367" s="220"/>
      <c r="M1367" s="618"/>
    </row>
    <row r="1368" spans="1:13" ht="15" customHeight="1">
      <c r="A1368" s="202"/>
      <c r="B1368" s="426"/>
      <c r="C1368" s="426"/>
      <c r="D1368" s="443"/>
      <c r="E1368" s="203">
        <v>1</v>
      </c>
      <c r="F1368" s="215"/>
      <c r="G1368" s="205"/>
      <c r="H1368" s="206"/>
      <c r="I1368" s="237" t="s">
        <v>752</v>
      </c>
      <c r="J1368" s="220">
        <v>150</v>
      </c>
      <c r="K1368" s="220">
        <v>270</v>
      </c>
      <c r="L1368" s="220">
        <v>120</v>
      </c>
      <c r="M1368" s="618">
        <f>L1368/K1368*100</f>
        <v>44.44444444444444</v>
      </c>
    </row>
    <row r="1369" spans="1:13" ht="17.25" customHeight="1">
      <c r="A1369" s="202"/>
      <c r="B1369" s="426"/>
      <c r="C1369" s="426"/>
      <c r="D1369" s="443"/>
      <c r="E1369" s="203">
        <v>2</v>
      </c>
      <c r="F1369" s="215"/>
      <c r="G1369" s="205"/>
      <c r="H1369" s="206"/>
      <c r="I1369" s="207" t="s">
        <v>1838</v>
      </c>
      <c r="J1369" s="220">
        <v>40</v>
      </c>
      <c r="K1369" s="220">
        <v>52</v>
      </c>
      <c r="L1369" s="220">
        <v>12</v>
      </c>
      <c r="M1369" s="618">
        <f>L1369/K1369*100</f>
        <v>23.076923076923077</v>
      </c>
    </row>
    <row r="1370" spans="1:13" ht="15" customHeight="1">
      <c r="A1370" s="202"/>
      <c r="B1370" s="426"/>
      <c r="C1370" s="426"/>
      <c r="D1370" s="443"/>
      <c r="E1370" s="203">
        <v>3</v>
      </c>
      <c r="F1370" s="215"/>
      <c r="G1370" s="205"/>
      <c r="H1370" s="206"/>
      <c r="I1370" s="207" t="s">
        <v>753</v>
      </c>
      <c r="J1370" s="220">
        <v>1810</v>
      </c>
      <c r="K1370" s="220">
        <v>1204</v>
      </c>
      <c r="L1370" s="220">
        <v>504</v>
      </c>
      <c r="M1370" s="618">
        <f>L1370/K1370*100</f>
        <v>41.86046511627907</v>
      </c>
    </row>
    <row r="1371" spans="1:13" ht="9" customHeight="1">
      <c r="A1371" s="202"/>
      <c r="B1371" s="426"/>
      <c r="C1371" s="426"/>
      <c r="D1371" s="443"/>
      <c r="E1371" s="203"/>
      <c r="F1371" s="215"/>
      <c r="G1371" s="205"/>
      <c r="H1371" s="206"/>
      <c r="I1371" s="207"/>
      <c r="J1371" s="220"/>
      <c r="K1371" s="220"/>
      <c r="L1371" s="220"/>
      <c r="M1371" s="618"/>
    </row>
    <row r="1372" spans="1:13" ht="15" customHeight="1">
      <c r="A1372" s="202"/>
      <c r="B1372" s="426"/>
      <c r="C1372" s="426"/>
      <c r="D1372" s="443"/>
      <c r="E1372" s="203"/>
      <c r="F1372" s="240"/>
      <c r="G1372" s="241"/>
      <c r="H1372" s="242"/>
      <c r="I1372" s="227" t="s">
        <v>1842</v>
      </c>
      <c r="J1372" s="218">
        <f>SUM(J1366:J1370)</f>
        <v>2000</v>
      </c>
      <c r="K1372" s="218">
        <f>SUM(K1366:K1370)</f>
        <v>1526</v>
      </c>
      <c r="L1372" s="218">
        <f>SUM(L1366:L1370)</f>
        <v>636</v>
      </c>
      <c r="M1372" s="624">
        <f>L1372/K1372*100</f>
        <v>41.67758846657929</v>
      </c>
    </row>
    <row r="1373" spans="1:13" ht="3.75" customHeight="1">
      <c r="A1373" s="202"/>
      <c r="B1373" s="426"/>
      <c r="C1373" s="426"/>
      <c r="D1373" s="443"/>
      <c r="E1373" s="203"/>
      <c r="F1373" s="215"/>
      <c r="G1373" s="205"/>
      <c r="H1373" s="206"/>
      <c r="I1373" s="215"/>
      <c r="J1373" s="219"/>
      <c r="K1373" s="219"/>
      <c r="L1373" s="219"/>
      <c r="M1373" s="618"/>
    </row>
    <row r="1374" spans="1:13" ht="20.25" customHeight="1">
      <c r="A1374" s="202">
        <v>51</v>
      </c>
      <c r="B1374" s="426"/>
      <c r="C1374" s="426"/>
      <c r="D1374" s="443"/>
      <c r="E1374" s="203"/>
      <c r="F1374" s="412" t="s">
        <v>846</v>
      </c>
      <c r="G1374" s="412"/>
      <c r="H1374" s="413"/>
      <c r="I1374" s="413"/>
      <c r="J1374" s="213"/>
      <c r="K1374" s="213"/>
      <c r="L1374" s="213"/>
      <c r="M1374" s="618"/>
    </row>
    <row r="1375" spans="1:13" ht="18" customHeight="1">
      <c r="A1375" s="202"/>
      <c r="B1375" s="426">
        <v>1</v>
      </c>
      <c r="C1375" s="426">
        <v>1</v>
      </c>
      <c r="D1375" s="443"/>
      <c r="E1375" s="203"/>
      <c r="F1375" s="953" t="s">
        <v>942</v>
      </c>
      <c r="G1375" s="954"/>
      <c r="H1375" s="954"/>
      <c r="I1375" s="955"/>
      <c r="J1375" s="213"/>
      <c r="K1375" s="213"/>
      <c r="L1375" s="213"/>
      <c r="M1375" s="618"/>
    </row>
    <row r="1376" spans="1:13" ht="15" customHeight="1">
      <c r="A1376" s="202"/>
      <c r="B1376" s="426"/>
      <c r="C1376" s="426"/>
      <c r="D1376" s="443">
        <v>1</v>
      </c>
      <c r="E1376" s="203"/>
      <c r="F1376" s="215"/>
      <c r="G1376" s="205"/>
      <c r="H1376" s="206" t="s">
        <v>1837</v>
      </c>
      <c r="I1376" s="237"/>
      <c r="J1376" s="220"/>
      <c r="K1376" s="220"/>
      <c r="L1376" s="220"/>
      <c r="M1376" s="618"/>
    </row>
    <row r="1377" spans="1:13" ht="15" customHeight="1">
      <c r="A1377" s="202"/>
      <c r="B1377" s="426"/>
      <c r="C1377" s="426"/>
      <c r="D1377" s="443"/>
      <c r="E1377" s="203">
        <v>5</v>
      </c>
      <c r="F1377" s="215"/>
      <c r="G1377" s="205"/>
      <c r="H1377" s="206"/>
      <c r="I1377" s="237" t="s">
        <v>893</v>
      </c>
      <c r="J1377" s="220">
        <v>33689</v>
      </c>
      <c r="K1377" s="220">
        <v>33689</v>
      </c>
      <c r="L1377" s="220">
        <v>33689</v>
      </c>
      <c r="M1377" s="618">
        <f>L1377/K1377*100</f>
        <v>100</v>
      </c>
    </row>
    <row r="1378" spans="1:13" ht="3" customHeight="1">
      <c r="A1378" s="202"/>
      <c r="B1378" s="426"/>
      <c r="C1378" s="426"/>
      <c r="D1378" s="443"/>
      <c r="E1378" s="203"/>
      <c r="F1378" s="215"/>
      <c r="G1378" s="205"/>
      <c r="H1378" s="206"/>
      <c r="I1378" s="237"/>
      <c r="J1378" s="220"/>
      <c r="K1378" s="220"/>
      <c r="L1378" s="220"/>
      <c r="M1378" s="618"/>
    </row>
    <row r="1379" spans="1:13" ht="19.5" customHeight="1">
      <c r="A1379" s="202"/>
      <c r="B1379" s="426"/>
      <c r="C1379" s="426"/>
      <c r="D1379" s="443"/>
      <c r="E1379" s="203"/>
      <c r="F1379" s="248"/>
      <c r="G1379" s="401"/>
      <c r="H1379" s="402"/>
      <c r="I1379" s="401" t="s">
        <v>1853</v>
      </c>
      <c r="J1379" s="403">
        <f>SUM(J1377:J1378)</f>
        <v>33689</v>
      </c>
      <c r="K1379" s="403">
        <f>SUM(K1377:K1378)</f>
        <v>33689</v>
      </c>
      <c r="L1379" s="403">
        <f>SUM(L1377:L1378)</f>
        <v>33689</v>
      </c>
      <c r="M1379" s="621">
        <f>L1379/K1379*100</f>
        <v>100</v>
      </c>
    </row>
    <row r="1380" spans="1:13" ht="14.25" customHeight="1">
      <c r="A1380" s="202"/>
      <c r="B1380" s="426"/>
      <c r="C1380" s="426"/>
      <c r="D1380" s="443"/>
      <c r="E1380" s="203"/>
      <c r="F1380" s="215"/>
      <c r="G1380" s="205"/>
      <c r="H1380" s="343"/>
      <c r="I1380" s="344"/>
      <c r="J1380" s="220"/>
      <c r="K1380" s="220"/>
      <c r="L1380" s="220"/>
      <c r="M1380" s="618"/>
    </row>
    <row r="1381" spans="1:13" ht="17.25" customHeight="1">
      <c r="A1381" s="202"/>
      <c r="B1381" s="426">
        <v>2</v>
      </c>
      <c r="C1381" s="426">
        <v>1</v>
      </c>
      <c r="D1381" s="443"/>
      <c r="E1381" s="203"/>
      <c r="F1381" s="406"/>
      <c r="G1381" s="406" t="s">
        <v>1912</v>
      </c>
      <c r="H1381" s="406"/>
      <c r="I1381" s="406"/>
      <c r="J1381" s="345"/>
      <c r="K1381" s="345"/>
      <c r="L1381" s="345"/>
      <c r="M1381" s="618"/>
    </row>
    <row r="1382" spans="1:13" ht="15" customHeight="1">
      <c r="A1382" s="202"/>
      <c r="B1382" s="426"/>
      <c r="C1382" s="426"/>
      <c r="D1382" s="443">
        <v>1</v>
      </c>
      <c r="E1382" s="203"/>
      <c r="F1382" s="215"/>
      <c r="G1382" s="205"/>
      <c r="H1382" s="206" t="s">
        <v>1837</v>
      </c>
      <c r="I1382" s="237"/>
      <c r="J1382" s="220"/>
      <c r="K1382" s="220"/>
      <c r="L1382" s="220"/>
      <c r="M1382" s="618"/>
    </row>
    <row r="1383" spans="1:13" ht="15" customHeight="1">
      <c r="A1383" s="202"/>
      <c r="B1383" s="426"/>
      <c r="C1383" s="426"/>
      <c r="D1383" s="443"/>
      <c r="E1383" s="203">
        <v>5</v>
      </c>
      <c r="F1383" s="215"/>
      <c r="G1383" s="205"/>
      <c r="H1383" s="206"/>
      <c r="I1383" s="237" t="s">
        <v>893</v>
      </c>
      <c r="J1383" s="220">
        <v>71647</v>
      </c>
      <c r="K1383" s="220">
        <v>71647</v>
      </c>
      <c r="L1383" s="220">
        <v>71647</v>
      </c>
      <c r="M1383" s="618">
        <f>L1383/K1383*100</f>
        <v>100</v>
      </c>
    </row>
    <row r="1384" spans="1:13" ht="12" customHeight="1">
      <c r="A1384" s="202"/>
      <c r="B1384" s="426"/>
      <c r="C1384" s="426"/>
      <c r="D1384" s="443"/>
      <c r="E1384" s="203"/>
      <c r="F1384" s="215"/>
      <c r="G1384" s="205"/>
      <c r="H1384" s="206"/>
      <c r="I1384" s="237"/>
      <c r="J1384" s="220"/>
      <c r="K1384" s="220"/>
      <c r="L1384" s="220"/>
      <c r="M1384" s="618"/>
    </row>
    <row r="1385" spans="1:13" ht="15" customHeight="1">
      <c r="A1385" s="202"/>
      <c r="B1385" s="426"/>
      <c r="C1385" s="426"/>
      <c r="D1385" s="443"/>
      <c r="E1385" s="203"/>
      <c r="F1385" s="248"/>
      <c r="G1385" s="401"/>
      <c r="H1385" s="402"/>
      <c r="I1385" s="401" t="s">
        <v>1853</v>
      </c>
      <c r="J1385" s="403">
        <f>SUM(J1383)</f>
        <v>71647</v>
      </c>
      <c r="K1385" s="403">
        <f>SUM(K1383)</f>
        <v>71647</v>
      </c>
      <c r="L1385" s="403">
        <f>SUM(L1383)</f>
        <v>71647</v>
      </c>
      <c r="M1385" s="621">
        <f>L1385/K1385*100</f>
        <v>100</v>
      </c>
    </row>
    <row r="1386" spans="1:13" ht="12.75" customHeight="1">
      <c r="A1386" s="202"/>
      <c r="B1386" s="426"/>
      <c r="C1386" s="426"/>
      <c r="D1386" s="443"/>
      <c r="E1386" s="203"/>
      <c r="F1386" s="215"/>
      <c r="G1386" s="205"/>
      <c r="H1386" s="206"/>
      <c r="I1386" s="215"/>
      <c r="J1386" s="219"/>
      <c r="K1386" s="219"/>
      <c r="L1386" s="219"/>
      <c r="M1386" s="618"/>
    </row>
    <row r="1387" spans="1:13" ht="15" customHeight="1">
      <c r="A1387" s="202"/>
      <c r="B1387" s="426">
        <v>3</v>
      </c>
      <c r="C1387" s="426">
        <v>1</v>
      </c>
      <c r="D1387" s="443"/>
      <c r="E1387" s="203"/>
      <c r="F1387" s="406"/>
      <c r="G1387" s="406" t="s">
        <v>1779</v>
      </c>
      <c r="H1387" s="399"/>
      <c r="I1387" s="399"/>
      <c r="J1387" s="213"/>
      <c r="K1387" s="213"/>
      <c r="L1387" s="213"/>
      <c r="M1387" s="618"/>
    </row>
    <row r="1388" spans="1:13" ht="15" customHeight="1">
      <c r="A1388" s="202"/>
      <c r="B1388" s="426"/>
      <c r="C1388" s="426"/>
      <c r="D1388" s="443">
        <v>1</v>
      </c>
      <c r="E1388" s="203"/>
      <c r="F1388" s="215"/>
      <c r="G1388" s="205"/>
      <c r="H1388" s="206" t="s">
        <v>1837</v>
      </c>
      <c r="I1388" s="237"/>
      <c r="J1388" s="220"/>
      <c r="K1388" s="220"/>
      <c r="L1388" s="220"/>
      <c r="M1388" s="618"/>
    </row>
    <row r="1389" spans="1:13" ht="15" customHeight="1">
      <c r="A1389" s="202"/>
      <c r="B1389" s="426"/>
      <c r="C1389" s="426"/>
      <c r="D1389" s="443"/>
      <c r="E1389" s="203">
        <v>5</v>
      </c>
      <c r="F1389" s="215"/>
      <c r="G1389" s="205"/>
      <c r="H1389" s="206"/>
      <c r="I1389" s="237" t="s">
        <v>893</v>
      </c>
      <c r="J1389" s="220">
        <v>13489</v>
      </c>
      <c r="K1389" s="220">
        <v>13489</v>
      </c>
      <c r="L1389" s="220">
        <v>13489</v>
      </c>
      <c r="M1389" s="618">
        <f>L1389/K1389*100</f>
        <v>100</v>
      </c>
    </row>
    <row r="1390" spans="1:13" ht="3.75" customHeight="1">
      <c r="A1390" s="202"/>
      <c r="B1390" s="426"/>
      <c r="C1390" s="426"/>
      <c r="D1390" s="443"/>
      <c r="E1390" s="203"/>
      <c r="F1390" s="215"/>
      <c r="G1390" s="205"/>
      <c r="H1390" s="206"/>
      <c r="I1390" s="237"/>
      <c r="J1390" s="220"/>
      <c r="K1390" s="220"/>
      <c r="L1390" s="220"/>
      <c r="M1390" s="618"/>
    </row>
    <row r="1391" spans="1:13" ht="20.25" customHeight="1">
      <c r="A1391" s="202"/>
      <c r="B1391" s="426"/>
      <c r="C1391" s="426"/>
      <c r="D1391" s="443"/>
      <c r="E1391" s="203"/>
      <c r="F1391" s="248"/>
      <c r="G1391" s="401"/>
      <c r="H1391" s="402"/>
      <c r="I1391" s="401" t="s">
        <v>1853</v>
      </c>
      <c r="J1391" s="403">
        <f>SUM(J1389:J1390)</f>
        <v>13489</v>
      </c>
      <c r="K1391" s="403">
        <f>SUM(K1389:K1390)</f>
        <v>13489</v>
      </c>
      <c r="L1391" s="403">
        <f>SUM(L1389:L1390)</f>
        <v>13489</v>
      </c>
      <c r="M1391" s="621">
        <f>L1391/K1391*100</f>
        <v>100</v>
      </c>
    </row>
    <row r="1392" spans="1:13" ht="4.5" customHeight="1">
      <c r="A1392" s="202"/>
      <c r="B1392" s="426"/>
      <c r="C1392" s="426"/>
      <c r="D1392" s="443"/>
      <c r="E1392" s="203"/>
      <c r="F1392" s="215"/>
      <c r="G1392" s="205"/>
      <c r="H1392" s="343"/>
      <c r="I1392" s="342"/>
      <c r="J1392" s="220"/>
      <c r="K1392" s="220"/>
      <c r="L1392" s="220"/>
      <c r="M1392" s="618"/>
    </row>
    <row r="1393" spans="1:13" ht="48" customHeight="1">
      <c r="A1393" s="202"/>
      <c r="B1393" s="426">
        <v>4</v>
      </c>
      <c r="C1393" s="426">
        <v>1</v>
      </c>
      <c r="D1393" s="443"/>
      <c r="E1393" s="203"/>
      <c r="F1393" s="323"/>
      <c r="G1393" s="919" t="s">
        <v>901</v>
      </c>
      <c r="H1393" s="919"/>
      <c r="I1393" s="920"/>
      <c r="J1393" s="213"/>
      <c r="K1393" s="213"/>
      <c r="L1393" s="213"/>
      <c r="M1393" s="618"/>
    </row>
    <row r="1394" spans="1:13" ht="15" customHeight="1">
      <c r="A1394" s="202"/>
      <c r="B1394" s="426"/>
      <c r="C1394" s="426"/>
      <c r="D1394" s="443">
        <v>1</v>
      </c>
      <c r="E1394" s="203"/>
      <c r="F1394" s="215"/>
      <c r="G1394" s="205"/>
      <c r="H1394" s="206" t="s">
        <v>1837</v>
      </c>
      <c r="I1394" s="237"/>
      <c r="J1394" s="213"/>
      <c r="K1394" s="220"/>
      <c r="L1394" s="220"/>
      <c r="M1394" s="618"/>
    </row>
    <row r="1395" spans="1:13" ht="14.25" customHeight="1">
      <c r="A1395" s="202"/>
      <c r="B1395" s="426"/>
      <c r="C1395" s="426"/>
      <c r="D1395" s="443"/>
      <c r="E1395" s="203">
        <v>5</v>
      </c>
      <c r="F1395" s="215"/>
      <c r="G1395" s="205"/>
      <c r="H1395" s="206"/>
      <c r="I1395" s="237" t="s">
        <v>893</v>
      </c>
      <c r="J1395" s="220">
        <v>1000</v>
      </c>
      <c r="K1395" s="220">
        <v>1000</v>
      </c>
      <c r="L1395" s="220">
        <v>1000</v>
      </c>
      <c r="M1395" s="618">
        <f>L1395/K1395*100</f>
        <v>100</v>
      </c>
    </row>
    <row r="1396" spans="1:13" ht="3" customHeight="1">
      <c r="A1396" s="202"/>
      <c r="B1396" s="426"/>
      <c r="C1396" s="426"/>
      <c r="D1396" s="443"/>
      <c r="E1396" s="203"/>
      <c r="F1396" s="215"/>
      <c r="G1396" s="205"/>
      <c r="H1396" s="206"/>
      <c r="I1396" s="237"/>
      <c r="J1396" s="220"/>
      <c r="K1396" s="220"/>
      <c r="L1396" s="220"/>
      <c r="M1396" s="618"/>
    </row>
    <row r="1397" spans="1:13" ht="15.75" customHeight="1">
      <c r="A1397" s="202"/>
      <c r="B1397" s="426"/>
      <c r="C1397" s="426"/>
      <c r="D1397" s="443"/>
      <c r="E1397" s="203"/>
      <c r="F1397" s="248"/>
      <c r="G1397" s="401"/>
      <c r="H1397" s="402"/>
      <c r="I1397" s="401" t="s">
        <v>1853</v>
      </c>
      <c r="J1397" s="403">
        <f>SUM(J1395:J1396)</f>
        <v>1000</v>
      </c>
      <c r="K1397" s="403">
        <f>SUM(K1395:K1396)</f>
        <v>1000</v>
      </c>
      <c r="L1397" s="403">
        <f>SUM(L1395:L1396)</f>
        <v>1000</v>
      </c>
      <c r="M1397" s="621">
        <f>L1397/K1397*100</f>
        <v>100</v>
      </c>
    </row>
    <row r="1398" spans="1:13" ht="12" customHeight="1">
      <c r="A1398" s="202"/>
      <c r="B1398" s="426"/>
      <c r="C1398" s="426"/>
      <c r="D1398" s="443"/>
      <c r="E1398" s="203"/>
      <c r="F1398" s="340"/>
      <c r="G1398" s="338"/>
      <c r="H1398" s="339"/>
      <c r="I1398" s="341"/>
      <c r="J1398" s="414"/>
      <c r="K1398" s="220"/>
      <c r="L1398" s="220"/>
      <c r="M1398" s="618"/>
    </row>
    <row r="1399" spans="1:13" ht="18.75" customHeight="1">
      <c r="A1399" s="202"/>
      <c r="B1399" s="426"/>
      <c r="C1399" s="426"/>
      <c r="D1399" s="443"/>
      <c r="E1399" s="203"/>
      <c r="F1399" s="240"/>
      <c r="G1399" s="241"/>
      <c r="H1399" s="242"/>
      <c r="I1399" s="337" t="s">
        <v>1842</v>
      </c>
      <c r="J1399" s="415">
        <f>SUM(J1377:J1398)/2</f>
        <v>119825</v>
      </c>
      <c r="K1399" s="415">
        <f>SUM(K1377:K1398)/2</f>
        <v>119825</v>
      </c>
      <c r="L1399" s="415">
        <f>SUM(L1377:L1398)/2</f>
        <v>119825</v>
      </c>
      <c r="M1399" s="624">
        <f>L1399/K1399*100</f>
        <v>100</v>
      </c>
    </row>
    <row r="1400" spans="1:13" ht="8.25" customHeight="1">
      <c r="A1400" s="202"/>
      <c r="B1400" s="426"/>
      <c r="C1400" s="426"/>
      <c r="D1400" s="443"/>
      <c r="E1400" s="203"/>
      <c r="F1400" s="215"/>
      <c r="G1400" s="205"/>
      <c r="H1400" s="206"/>
      <c r="I1400" s="215"/>
      <c r="J1400" s="219"/>
      <c r="K1400" s="219"/>
      <c r="L1400" s="219"/>
      <c r="M1400" s="618"/>
    </row>
    <row r="1401" spans="1:13" ht="12.75" customHeight="1" hidden="1">
      <c r="A1401" s="202"/>
      <c r="B1401" s="426"/>
      <c r="C1401" s="426"/>
      <c r="D1401" s="443"/>
      <c r="E1401" s="203"/>
      <c r="F1401" s="215"/>
      <c r="G1401" s="205"/>
      <c r="H1401" s="206"/>
      <c r="I1401" s="215"/>
      <c r="J1401" s="219"/>
      <c r="K1401" s="219"/>
      <c r="L1401" s="219"/>
      <c r="M1401" s="618"/>
    </row>
    <row r="1402" spans="1:13" ht="18.75" customHeight="1">
      <c r="A1402" s="202">
        <v>52</v>
      </c>
      <c r="B1402" s="426"/>
      <c r="C1402" s="426"/>
      <c r="D1402" s="443"/>
      <c r="E1402" s="203"/>
      <c r="F1402" s="910" t="s">
        <v>1766</v>
      </c>
      <c r="G1402" s="911"/>
      <c r="H1402" s="911"/>
      <c r="I1402" s="912"/>
      <c r="J1402" s="213"/>
      <c r="K1402" s="213"/>
      <c r="L1402" s="213"/>
      <c r="M1402" s="618"/>
    </row>
    <row r="1403" spans="1:13" ht="15" customHeight="1">
      <c r="A1403" s="202"/>
      <c r="B1403" s="426"/>
      <c r="C1403" s="426">
        <v>2</v>
      </c>
      <c r="D1403" s="443"/>
      <c r="E1403" s="203"/>
      <c r="F1403" s="215"/>
      <c r="G1403" s="205"/>
      <c r="H1403" s="206" t="s">
        <v>1837</v>
      </c>
      <c r="I1403" s="237"/>
      <c r="J1403" s="213"/>
      <c r="K1403" s="220"/>
      <c r="L1403" s="220"/>
      <c r="M1403" s="618"/>
    </row>
    <row r="1404" spans="1:13" ht="16.5" customHeight="1">
      <c r="A1404" s="202"/>
      <c r="B1404" s="426"/>
      <c r="C1404" s="426"/>
      <c r="D1404" s="443">
        <v>1</v>
      </c>
      <c r="E1404" s="203">
        <v>5</v>
      </c>
      <c r="F1404" s="215"/>
      <c r="G1404" s="205"/>
      <c r="H1404" s="206"/>
      <c r="I1404" s="237" t="s">
        <v>893</v>
      </c>
      <c r="J1404" s="220">
        <v>2000</v>
      </c>
      <c r="K1404" s="220">
        <v>2000</v>
      </c>
      <c r="L1404" s="220">
        <v>2000</v>
      </c>
      <c r="M1404" s="618">
        <f>L1404/K1404*100</f>
        <v>100</v>
      </c>
    </row>
    <row r="1405" spans="1:13" ht="4.5" customHeight="1">
      <c r="A1405" s="202"/>
      <c r="B1405" s="426"/>
      <c r="C1405" s="426"/>
      <c r="D1405" s="443"/>
      <c r="E1405" s="203"/>
      <c r="F1405" s="215"/>
      <c r="G1405" s="205"/>
      <c r="H1405" s="206"/>
      <c r="I1405" s="237"/>
      <c r="J1405" s="220"/>
      <c r="K1405" s="220"/>
      <c r="L1405" s="220"/>
      <c r="M1405" s="618"/>
    </row>
    <row r="1406" spans="1:13" ht="15.75" customHeight="1" hidden="1">
      <c r="A1406" s="202"/>
      <c r="B1406" s="426"/>
      <c r="C1406" s="426"/>
      <c r="D1406" s="443"/>
      <c r="E1406" s="203"/>
      <c r="F1406" s="334"/>
      <c r="G1406" s="335"/>
      <c r="H1406" s="336"/>
      <c r="I1406" s="346"/>
      <c r="J1406" s="414"/>
      <c r="K1406" s="220"/>
      <c r="L1406" s="220"/>
      <c r="M1406" s="618" t="e">
        <f>L1406/K1406*100</f>
        <v>#DIV/0!</v>
      </c>
    </row>
    <row r="1407" spans="1:13" ht="18.75" customHeight="1">
      <c r="A1407" s="202"/>
      <c r="B1407" s="426"/>
      <c r="C1407" s="426"/>
      <c r="D1407" s="443"/>
      <c r="E1407" s="203"/>
      <c r="F1407" s="240"/>
      <c r="G1407" s="241"/>
      <c r="H1407" s="242"/>
      <c r="I1407" s="337" t="s">
        <v>1842</v>
      </c>
      <c r="J1407" s="415">
        <f>SUM(J1404:J1406)</f>
        <v>2000</v>
      </c>
      <c r="K1407" s="415">
        <f>SUM(K1404:K1406)</f>
        <v>2000</v>
      </c>
      <c r="L1407" s="415">
        <f>SUM(L1404:L1406)</f>
        <v>2000</v>
      </c>
      <c r="M1407" s="624">
        <f>L1407/K1407*100</f>
        <v>100</v>
      </c>
    </row>
    <row r="1408" spans="1:13" ht="3.75" customHeight="1">
      <c r="A1408" s="202"/>
      <c r="B1408" s="426"/>
      <c r="C1408" s="426"/>
      <c r="D1408" s="443"/>
      <c r="E1408" s="203"/>
      <c r="F1408" s="215"/>
      <c r="G1408" s="205"/>
      <c r="H1408" s="206"/>
      <c r="I1408" s="215"/>
      <c r="J1408" s="219"/>
      <c r="K1408" s="219"/>
      <c r="L1408" s="219"/>
      <c r="M1408" s="618"/>
    </row>
    <row r="1409" spans="1:13" ht="15" customHeight="1" hidden="1">
      <c r="A1409" s="202"/>
      <c r="B1409" s="426"/>
      <c r="C1409" s="426"/>
      <c r="D1409" s="443"/>
      <c r="E1409" s="203"/>
      <c r="F1409" s="215"/>
      <c r="G1409" s="205"/>
      <c r="H1409" s="206"/>
      <c r="I1409" s="215"/>
      <c r="J1409" s="219"/>
      <c r="K1409" s="219"/>
      <c r="L1409" s="219"/>
      <c r="M1409" s="618"/>
    </row>
    <row r="1410" spans="1:13" ht="10.5" customHeight="1" hidden="1">
      <c r="A1410" s="202"/>
      <c r="B1410" s="426"/>
      <c r="C1410" s="426"/>
      <c r="D1410" s="443"/>
      <c r="E1410" s="203"/>
      <c r="F1410" s="215"/>
      <c r="G1410" s="205"/>
      <c r="H1410" s="206"/>
      <c r="I1410" s="215"/>
      <c r="J1410" s="219"/>
      <c r="K1410" s="219"/>
      <c r="L1410" s="219"/>
      <c r="M1410" s="618"/>
    </row>
    <row r="1411" spans="1:13" ht="15" customHeight="1">
      <c r="A1411" s="202">
        <v>53</v>
      </c>
      <c r="B1411" s="426"/>
      <c r="C1411" s="426">
        <v>2</v>
      </c>
      <c r="D1411" s="443"/>
      <c r="E1411" s="203"/>
      <c r="F1411" s="910" t="s">
        <v>1817</v>
      </c>
      <c r="G1411" s="911"/>
      <c r="H1411" s="911"/>
      <c r="I1411" s="912"/>
      <c r="J1411" s="213"/>
      <c r="K1411" s="213"/>
      <c r="L1411" s="213"/>
      <c r="M1411" s="618"/>
    </row>
    <row r="1412" spans="1:13" ht="15" customHeight="1">
      <c r="A1412" s="202"/>
      <c r="B1412" s="426"/>
      <c r="C1412" s="426"/>
      <c r="D1412" s="443">
        <v>1</v>
      </c>
      <c r="E1412" s="203"/>
      <c r="F1412" s="215"/>
      <c r="G1412" s="205"/>
      <c r="H1412" s="206" t="s">
        <v>1837</v>
      </c>
      <c r="I1412" s="237"/>
      <c r="J1412" s="213"/>
      <c r="K1412" s="220"/>
      <c r="L1412" s="220"/>
      <c r="M1412" s="618"/>
    </row>
    <row r="1413" spans="1:13" ht="15" customHeight="1">
      <c r="A1413" s="202"/>
      <c r="B1413" s="426"/>
      <c r="C1413" s="426"/>
      <c r="D1413" s="443"/>
      <c r="E1413" s="203">
        <v>3</v>
      </c>
      <c r="F1413" s="215"/>
      <c r="G1413" s="205"/>
      <c r="H1413" s="206"/>
      <c r="I1413" s="237" t="s">
        <v>1484</v>
      </c>
      <c r="J1413" s="213"/>
      <c r="K1413" s="220">
        <v>370</v>
      </c>
      <c r="L1413" s="220">
        <v>14</v>
      </c>
      <c r="M1413" s="618"/>
    </row>
    <row r="1414" spans="1:13" ht="15" customHeight="1">
      <c r="A1414" s="202"/>
      <c r="B1414" s="426"/>
      <c r="C1414" s="426"/>
      <c r="D1414" s="443"/>
      <c r="E1414" s="203">
        <v>5</v>
      </c>
      <c r="F1414" s="215"/>
      <c r="G1414" s="205"/>
      <c r="H1414" s="206"/>
      <c r="I1414" s="237" t="s">
        <v>893</v>
      </c>
      <c r="J1414" s="220">
        <v>7225</v>
      </c>
      <c r="K1414" s="220">
        <v>8698</v>
      </c>
      <c r="L1414" s="220">
        <v>8648</v>
      </c>
      <c r="M1414" s="618">
        <f>L1414/K1414*100</f>
        <v>99.42515520809381</v>
      </c>
    </row>
    <row r="1415" spans="1:13" ht="6.75" customHeight="1">
      <c r="A1415" s="202"/>
      <c r="B1415" s="426"/>
      <c r="C1415" s="426"/>
      <c r="D1415" s="443"/>
      <c r="E1415" s="203"/>
      <c r="F1415" s="215"/>
      <c r="G1415" s="205"/>
      <c r="H1415" s="206"/>
      <c r="I1415" s="237"/>
      <c r="J1415" s="220"/>
      <c r="K1415" s="220"/>
      <c r="L1415" s="220"/>
      <c r="M1415" s="618"/>
    </row>
    <row r="1416" spans="1:13" ht="9.75" customHeight="1" hidden="1">
      <c r="A1416" s="202"/>
      <c r="B1416" s="426"/>
      <c r="C1416" s="426"/>
      <c r="D1416" s="443"/>
      <c r="E1416" s="203"/>
      <c r="F1416" s="334"/>
      <c r="G1416" s="335"/>
      <c r="H1416" s="336"/>
      <c r="I1416" s="346"/>
      <c r="J1416" s="414"/>
      <c r="K1416" s="220"/>
      <c r="L1416" s="220"/>
      <c r="M1416" s="618" t="e">
        <f>L1416/K1416*100</f>
        <v>#DIV/0!</v>
      </c>
    </row>
    <row r="1417" spans="1:13" ht="15" customHeight="1">
      <c r="A1417" s="202"/>
      <c r="B1417" s="426"/>
      <c r="C1417" s="426"/>
      <c r="D1417" s="443"/>
      <c r="E1417" s="203"/>
      <c r="F1417" s="240"/>
      <c r="G1417" s="241"/>
      <c r="H1417" s="242"/>
      <c r="I1417" s="337" t="s">
        <v>1842</v>
      </c>
      <c r="J1417" s="415">
        <f>SUM(J1413:J1416)</f>
        <v>7225</v>
      </c>
      <c r="K1417" s="415">
        <f>SUM(K1413:K1416)</f>
        <v>9068</v>
      </c>
      <c r="L1417" s="415">
        <f>SUM(L1413:L1416)</f>
        <v>8662</v>
      </c>
      <c r="M1417" s="624">
        <f>L1417/K1417*100</f>
        <v>95.5227172474636</v>
      </c>
    </row>
    <row r="1418" spans="1:13" ht="4.5" customHeight="1">
      <c r="A1418" s="202"/>
      <c r="B1418" s="426"/>
      <c r="C1418" s="426"/>
      <c r="D1418" s="443"/>
      <c r="E1418" s="203"/>
      <c r="F1418" s="215"/>
      <c r="G1418" s="205"/>
      <c r="H1418" s="206"/>
      <c r="I1418" s="215"/>
      <c r="J1418" s="219"/>
      <c r="K1418" s="219"/>
      <c r="L1418" s="219"/>
      <c r="M1418" s="618"/>
    </row>
    <row r="1419" spans="1:13" ht="3.75" customHeight="1" hidden="1">
      <c r="A1419" s="202"/>
      <c r="B1419" s="426"/>
      <c r="C1419" s="426"/>
      <c r="D1419" s="443"/>
      <c r="E1419" s="203"/>
      <c r="F1419" s="215"/>
      <c r="G1419" s="205"/>
      <c r="H1419" s="206"/>
      <c r="I1419" s="215"/>
      <c r="J1419" s="219"/>
      <c r="K1419" s="219"/>
      <c r="L1419" s="219"/>
      <c r="M1419" s="618"/>
    </row>
    <row r="1420" spans="1:13" ht="20.25" customHeight="1">
      <c r="A1420" s="202">
        <v>54</v>
      </c>
      <c r="B1420" s="426"/>
      <c r="C1420" s="426">
        <v>2</v>
      </c>
      <c r="D1420" s="443"/>
      <c r="E1420" s="203"/>
      <c r="F1420" s="910" t="s">
        <v>1913</v>
      </c>
      <c r="G1420" s="911"/>
      <c r="H1420" s="911"/>
      <c r="I1420" s="912"/>
      <c r="J1420" s="213"/>
      <c r="K1420" s="213"/>
      <c r="L1420" s="213"/>
      <c r="M1420" s="618"/>
    </row>
    <row r="1421" spans="1:13" ht="15" customHeight="1">
      <c r="A1421" s="202"/>
      <c r="B1421" s="426"/>
      <c r="C1421" s="426"/>
      <c r="D1421" s="443">
        <v>1</v>
      </c>
      <c r="E1421" s="203"/>
      <c r="F1421" s="215"/>
      <c r="G1421" s="205"/>
      <c r="H1421" s="206" t="s">
        <v>1837</v>
      </c>
      <c r="I1421" s="237"/>
      <c r="J1421" s="213"/>
      <c r="K1421" s="220"/>
      <c r="L1421" s="220"/>
      <c r="M1421" s="618"/>
    </row>
    <row r="1422" spans="1:13" ht="15" customHeight="1">
      <c r="A1422" s="202"/>
      <c r="B1422" s="426"/>
      <c r="C1422" s="426"/>
      <c r="D1422" s="443"/>
      <c r="E1422" s="203">
        <v>5</v>
      </c>
      <c r="F1422" s="215"/>
      <c r="G1422" s="205"/>
      <c r="H1422" s="206"/>
      <c r="I1422" s="237" t="s">
        <v>893</v>
      </c>
      <c r="J1422" s="220">
        <v>2200</v>
      </c>
      <c r="K1422" s="220">
        <v>2200</v>
      </c>
      <c r="L1422" s="220">
        <v>2200</v>
      </c>
      <c r="M1422" s="618">
        <f>L1422/K1422*100</f>
        <v>100</v>
      </c>
    </row>
    <row r="1423" spans="1:13" ht="12" customHeight="1">
      <c r="A1423" s="202"/>
      <c r="B1423" s="426"/>
      <c r="C1423" s="426"/>
      <c r="D1423" s="443"/>
      <c r="E1423" s="203"/>
      <c r="F1423" s="215"/>
      <c r="G1423" s="205"/>
      <c r="H1423" s="206"/>
      <c r="I1423" s="237"/>
      <c r="J1423" s="220"/>
      <c r="K1423" s="220"/>
      <c r="L1423" s="220"/>
      <c r="M1423" s="618"/>
    </row>
    <row r="1424" spans="1:13" ht="12.75" customHeight="1" hidden="1">
      <c r="A1424" s="202"/>
      <c r="B1424" s="426"/>
      <c r="C1424" s="426"/>
      <c r="D1424" s="443"/>
      <c r="E1424" s="203"/>
      <c r="F1424" s="334"/>
      <c r="G1424" s="335"/>
      <c r="H1424" s="336"/>
      <c r="I1424" s="346"/>
      <c r="J1424" s="414"/>
      <c r="K1424" s="220"/>
      <c r="L1424" s="220"/>
      <c r="M1424" s="618" t="e">
        <f>L1424/K1424*100</f>
        <v>#DIV/0!</v>
      </c>
    </row>
    <row r="1425" spans="1:13" ht="18" customHeight="1">
      <c r="A1425" s="202"/>
      <c r="B1425" s="426"/>
      <c r="C1425" s="426"/>
      <c r="D1425" s="443"/>
      <c r="E1425" s="203"/>
      <c r="F1425" s="240"/>
      <c r="G1425" s="241"/>
      <c r="H1425" s="242"/>
      <c r="I1425" s="337" t="s">
        <v>1842</v>
      </c>
      <c r="J1425" s="415">
        <f>SUM(J1422:J1424)</f>
        <v>2200</v>
      </c>
      <c r="K1425" s="415">
        <f>SUM(K1422:K1424)</f>
        <v>2200</v>
      </c>
      <c r="L1425" s="415">
        <f>SUM(L1422:L1424)</f>
        <v>2200</v>
      </c>
      <c r="M1425" s="624">
        <f>L1425/K1425*100</f>
        <v>100</v>
      </c>
    </row>
    <row r="1426" spans="1:13" ht="11.25" customHeight="1">
      <c r="A1426" s="202"/>
      <c r="B1426" s="426"/>
      <c r="C1426" s="426"/>
      <c r="D1426" s="443"/>
      <c r="E1426" s="203"/>
      <c r="F1426" s="215"/>
      <c r="G1426" s="205"/>
      <c r="H1426" s="206"/>
      <c r="I1426" s="215"/>
      <c r="J1426" s="219"/>
      <c r="K1426" s="219"/>
      <c r="L1426" s="219"/>
      <c r="M1426" s="618"/>
    </row>
    <row r="1427" spans="1:13" ht="15" customHeight="1">
      <c r="A1427" s="202">
        <v>55</v>
      </c>
      <c r="B1427" s="426"/>
      <c r="C1427" s="426">
        <v>2</v>
      </c>
      <c r="D1427" s="443"/>
      <c r="E1427" s="203"/>
      <c r="F1427" s="910" t="s">
        <v>1728</v>
      </c>
      <c r="G1427" s="911"/>
      <c r="H1427" s="911"/>
      <c r="I1427" s="912"/>
      <c r="J1427" s="213"/>
      <c r="K1427" s="213"/>
      <c r="L1427" s="213"/>
      <c r="M1427" s="618"/>
    </row>
    <row r="1428" spans="1:13" ht="15" customHeight="1">
      <c r="A1428" s="202"/>
      <c r="B1428" s="426"/>
      <c r="C1428" s="426"/>
      <c r="D1428" s="443"/>
      <c r="E1428" s="203"/>
      <c r="F1428" s="910" t="s">
        <v>2009</v>
      </c>
      <c r="G1428" s="911"/>
      <c r="H1428" s="911"/>
      <c r="I1428" s="912"/>
      <c r="J1428" s="213"/>
      <c r="K1428" s="213"/>
      <c r="L1428" s="213"/>
      <c r="M1428" s="618"/>
    </row>
    <row r="1429" spans="1:13" ht="15" customHeight="1">
      <c r="A1429" s="202"/>
      <c r="B1429" s="426"/>
      <c r="C1429" s="426"/>
      <c r="D1429" s="443">
        <v>1</v>
      </c>
      <c r="E1429" s="203"/>
      <c r="F1429" s="215"/>
      <c r="G1429" s="205"/>
      <c r="H1429" s="206" t="s">
        <v>1837</v>
      </c>
      <c r="I1429" s="237"/>
      <c r="J1429" s="213"/>
      <c r="K1429" s="220"/>
      <c r="L1429" s="220"/>
      <c r="M1429" s="618"/>
    </row>
    <row r="1430" spans="1:13" ht="15" customHeight="1">
      <c r="A1430" s="202"/>
      <c r="B1430" s="426"/>
      <c r="C1430" s="426"/>
      <c r="D1430" s="443"/>
      <c r="E1430" s="203">
        <v>3</v>
      </c>
      <c r="F1430" s="215"/>
      <c r="G1430" s="205"/>
      <c r="H1430" s="206"/>
      <c r="I1430" s="237" t="s">
        <v>961</v>
      </c>
      <c r="J1430" s="213"/>
      <c r="K1430" s="220">
        <v>275</v>
      </c>
      <c r="L1430" s="220"/>
      <c r="M1430" s="618"/>
    </row>
    <row r="1431" spans="1:13" ht="15" customHeight="1">
      <c r="A1431" s="202"/>
      <c r="B1431" s="426"/>
      <c r="C1431" s="426"/>
      <c r="D1431" s="443"/>
      <c r="E1431" s="203">
        <v>5</v>
      </c>
      <c r="F1431" s="215"/>
      <c r="G1431" s="205"/>
      <c r="H1431" s="206"/>
      <c r="I1431" s="237" t="s">
        <v>893</v>
      </c>
      <c r="J1431" s="220">
        <v>300</v>
      </c>
      <c r="K1431" s="220">
        <v>5122</v>
      </c>
      <c r="L1431" s="220">
        <v>1843</v>
      </c>
      <c r="M1431" s="618">
        <f>L1431/K1431*100</f>
        <v>35.982038266302226</v>
      </c>
    </row>
    <row r="1432" spans="1:13" ht="12.75" customHeight="1">
      <c r="A1432" s="202"/>
      <c r="B1432" s="426"/>
      <c r="C1432" s="426"/>
      <c r="D1432" s="443"/>
      <c r="E1432" s="203"/>
      <c r="F1432" s="215"/>
      <c r="G1432" s="205"/>
      <c r="H1432" s="206"/>
      <c r="I1432" s="237"/>
      <c r="J1432" s="220"/>
      <c r="K1432" s="220"/>
      <c r="L1432" s="220"/>
      <c r="M1432" s="618"/>
    </row>
    <row r="1433" spans="1:13" ht="3" customHeight="1">
      <c r="A1433" s="202"/>
      <c r="B1433" s="426"/>
      <c r="C1433" s="426"/>
      <c r="D1433" s="443"/>
      <c r="E1433" s="203"/>
      <c r="F1433" s="334"/>
      <c r="G1433" s="335"/>
      <c r="H1433" s="336"/>
      <c r="I1433" s="346"/>
      <c r="J1433" s="414"/>
      <c r="K1433" s="220"/>
      <c r="L1433" s="220"/>
      <c r="M1433" s="618"/>
    </row>
    <row r="1434" spans="1:13" ht="20.25" customHeight="1">
      <c r="A1434" s="202"/>
      <c r="B1434" s="426"/>
      <c r="C1434" s="426"/>
      <c r="D1434" s="443"/>
      <c r="E1434" s="203"/>
      <c r="F1434" s="240"/>
      <c r="G1434" s="241"/>
      <c r="H1434" s="242"/>
      <c r="I1434" s="337" t="s">
        <v>1842</v>
      </c>
      <c r="J1434" s="415">
        <f>SUM(J1430:J1433)</f>
        <v>300</v>
      </c>
      <c r="K1434" s="415">
        <f>SUM(K1430:K1433)</f>
        <v>5397</v>
      </c>
      <c r="L1434" s="415">
        <f>SUM(L1430:L1433)</f>
        <v>1843</v>
      </c>
      <c r="M1434" s="624">
        <f>L1434/K1434*100</f>
        <v>34.14860107467111</v>
      </c>
    </row>
    <row r="1435" spans="1:13" ht="3.75" customHeight="1">
      <c r="A1435" s="202"/>
      <c r="B1435" s="426"/>
      <c r="C1435" s="426"/>
      <c r="D1435" s="443"/>
      <c r="E1435" s="203"/>
      <c r="F1435" s="215"/>
      <c r="G1435" s="205"/>
      <c r="H1435" s="206"/>
      <c r="I1435" s="215"/>
      <c r="J1435" s="219"/>
      <c r="K1435" s="219"/>
      <c r="L1435" s="219"/>
      <c r="M1435" s="618"/>
    </row>
    <row r="1436" spans="1:13" ht="3" customHeight="1">
      <c r="A1436" s="202"/>
      <c r="B1436" s="426"/>
      <c r="C1436" s="426"/>
      <c r="D1436" s="443"/>
      <c r="E1436" s="203"/>
      <c r="F1436" s="215"/>
      <c r="G1436" s="205"/>
      <c r="H1436" s="206"/>
      <c r="I1436" s="215"/>
      <c r="J1436" s="219"/>
      <c r="K1436" s="219"/>
      <c r="L1436" s="219"/>
      <c r="M1436" s="618"/>
    </row>
    <row r="1437" spans="1:13" ht="21" customHeight="1">
      <c r="A1437" s="202">
        <v>56</v>
      </c>
      <c r="B1437" s="426"/>
      <c r="C1437" s="426">
        <v>2</v>
      </c>
      <c r="D1437" s="443"/>
      <c r="E1437" s="203"/>
      <c r="F1437" s="910" t="s">
        <v>1473</v>
      </c>
      <c r="G1437" s="911"/>
      <c r="H1437" s="911"/>
      <c r="I1437" s="912"/>
      <c r="J1437" s="213"/>
      <c r="K1437" s="213"/>
      <c r="L1437" s="213"/>
      <c r="M1437" s="618"/>
    </row>
    <row r="1438" spans="1:13" ht="11.25" customHeight="1">
      <c r="A1438" s="202"/>
      <c r="B1438" s="426"/>
      <c r="C1438" s="426"/>
      <c r="D1438" s="443">
        <v>1</v>
      </c>
      <c r="E1438" s="203"/>
      <c r="F1438" s="215"/>
      <c r="G1438" s="205"/>
      <c r="H1438" s="206" t="s">
        <v>1837</v>
      </c>
      <c r="I1438" s="237"/>
      <c r="J1438" s="213"/>
      <c r="K1438" s="220"/>
      <c r="L1438" s="220"/>
      <c r="M1438" s="618"/>
    </row>
    <row r="1439" spans="1:13" ht="18" customHeight="1">
      <c r="A1439" s="202"/>
      <c r="B1439" s="426"/>
      <c r="C1439" s="426"/>
      <c r="D1439" s="443"/>
      <c r="E1439" s="203">
        <v>5</v>
      </c>
      <c r="F1439" s="215"/>
      <c r="G1439" s="205"/>
      <c r="H1439" s="206"/>
      <c r="I1439" s="237" t="s">
        <v>893</v>
      </c>
      <c r="J1439" s="220">
        <v>5000</v>
      </c>
      <c r="K1439" s="220">
        <v>5000</v>
      </c>
      <c r="L1439" s="220">
        <v>4000</v>
      </c>
      <c r="M1439" s="618">
        <f>L1439/K1439*100</f>
        <v>80</v>
      </c>
    </row>
    <row r="1440" spans="1:13" ht="6" customHeight="1">
      <c r="A1440" s="202"/>
      <c r="B1440" s="426"/>
      <c r="C1440" s="426"/>
      <c r="D1440" s="443"/>
      <c r="E1440" s="203"/>
      <c r="F1440" s="215"/>
      <c r="G1440" s="205"/>
      <c r="H1440" s="206"/>
      <c r="I1440" s="237"/>
      <c r="J1440" s="220"/>
      <c r="K1440" s="220"/>
      <c r="L1440" s="220"/>
      <c r="M1440" s="618"/>
    </row>
    <row r="1441" spans="1:13" ht="10.5" customHeight="1" hidden="1">
      <c r="A1441" s="202"/>
      <c r="B1441" s="426"/>
      <c r="C1441" s="426"/>
      <c r="D1441" s="443"/>
      <c r="E1441" s="203"/>
      <c r="F1441" s="334"/>
      <c r="G1441" s="335"/>
      <c r="H1441" s="336"/>
      <c r="I1441" s="346"/>
      <c r="J1441" s="414"/>
      <c r="K1441" s="220"/>
      <c r="L1441" s="220"/>
      <c r="M1441" s="618" t="e">
        <f>L1441/K1441*100</f>
        <v>#DIV/0!</v>
      </c>
    </row>
    <row r="1442" spans="1:13" ht="17.25" customHeight="1">
      <c r="A1442" s="202"/>
      <c r="B1442" s="426"/>
      <c r="C1442" s="426"/>
      <c r="D1442" s="443"/>
      <c r="E1442" s="203"/>
      <c r="F1442" s="240"/>
      <c r="G1442" s="241"/>
      <c r="H1442" s="242"/>
      <c r="I1442" s="337" t="s">
        <v>1842</v>
      </c>
      <c r="J1442" s="415">
        <f>SUM(J1437:J1441)</f>
        <v>5000</v>
      </c>
      <c r="K1442" s="415">
        <f>SUM(K1437:K1441)</f>
        <v>5000</v>
      </c>
      <c r="L1442" s="415">
        <f>SUM(L1437:L1441)</f>
        <v>4000</v>
      </c>
      <c r="M1442" s="624">
        <f>L1442/K1442*100</f>
        <v>80</v>
      </c>
    </row>
    <row r="1443" spans="1:13" ht="13.5" customHeight="1">
      <c r="A1443" s="202"/>
      <c r="B1443" s="426"/>
      <c r="C1443" s="426"/>
      <c r="D1443" s="443"/>
      <c r="E1443" s="203"/>
      <c r="F1443" s="215"/>
      <c r="G1443" s="205"/>
      <c r="H1443" s="206"/>
      <c r="I1443" s="215"/>
      <c r="J1443" s="219"/>
      <c r="K1443" s="219"/>
      <c r="L1443" s="219"/>
      <c r="M1443" s="618"/>
    </row>
    <row r="1444" spans="1:13" ht="15" customHeight="1">
      <c r="A1444" s="202">
        <v>57</v>
      </c>
      <c r="B1444" s="426"/>
      <c r="C1444" s="426">
        <v>2</v>
      </c>
      <c r="D1444" s="443"/>
      <c r="E1444" s="203"/>
      <c r="F1444" s="910" t="s">
        <v>847</v>
      </c>
      <c r="G1444" s="911"/>
      <c r="H1444" s="911"/>
      <c r="I1444" s="912"/>
      <c r="J1444" s="213"/>
      <c r="K1444" s="213"/>
      <c r="L1444" s="213"/>
      <c r="M1444" s="618"/>
    </row>
    <row r="1445" spans="1:13" ht="15" customHeight="1">
      <c r="A1445" s="202"/>
      <c r="B1445" s="426"/>
      <c r="C1445" s="426"/>
      <c r="D1445" s="443">
        <v>1</v>
      </c>
      <c r="E1445" s="203"/>
      <c r="F1445" s="215"/>
      <c r="G1445" s="205"/>
      <c r="H1445" s="206" t="s">
        <v>1837</v>
      </c>
      <c r="I1445" s="237"/>
      <c r="J1445" s="213"/>
      <c r="K1445" s="220"/>
      <c r="L1445" s="220"/>
      <c r="M1445" s="618"/>
    </row>
    <row r="1446" spans="1:13" ht="15" customHeight="1">
      <c r="A1446" s="202"/>
      <c r="B1446" s="426"/>
      <c r="C1446" s="426"/>
      <c r="D1446" s="443"/>
      <c r="E1446" s="203">
        <v>5</v>
      </c>
      <c r="F1446" s="215"/>
      <c r="G1446" s="205"/>
      <c r="H1446" s="206"/>
      <c r="I1446" s="237" t="s">
        <v>893</v>
      </c>
      <c r="J1446" s="220">
        <v>5000</v>
      </c>
      <c r="K1446" s="220">
        <v>6100</v>
      </c>
      <c r="L1446" s="220"/>
      <c r="M1446" s="618"/>
    </row>
    <row r="1447" spans="1:13" ht="3" customHeight="1">
      <c r="A1447" s="202"/>
      <c r="B1447" s="426"/>
      <c r="C1447" s="426"/>
      <c r="D1447" s="443"/>
      <c r="E1447" s="203"/>
      <c r="F1447" s="215"/>
      <c r="G1447" s="205"/>
      <c r="H1447" s="206"/>
      <c r="I1447" s="237"/>
      <c r="J1447" s="220"/>
      <c r="K1447" s="220"/>
      <c r="L1447" s="220"/>
      <c r="M1447" s="618"/>
    </row>
    <row r="1448" spans="1:13" ht="12" customHeight="1" hidden="1">
      <c r="A1448" s="202"/>
      <c r="B1448" s="426"/>
      <c r="C1448" s="426"/>
      <c r="D1448" s="443"/>
      <c r="E1448" s="203"/>
      <c r="F1448" s="334"/>
      <c r="G1448" s="335"/>
      <c r="H1448" s="336"/>
      <c r="I1448" s="346"/>
      <c r="J1448" s="414"/>
      <c r="K1448" s="220"/>
      <c r="L1448" s="220"/>
      <c r="M1448" s="618"/>
    </row>
    <row r="1449" spans="1:13" ht="15" customHeight="1">
      <c r="A1449" s="202"/>
      <c r="B1449" s="426"/>
      <c r="C1449" s="426"/>
      <c r="D1449" s="443"/>
      <c r="E1449" s="203"/>
      <c r="F1449" s="240"/>
      <c r="G1449" s="241"/>
      <c r="H1449" s="242"/>
      <c r="I1449" s="337" t="s">
        <v>1842</v>
      </c>
      <c r="J1449" s="415">
        <f>SUM(J1446:J1448)</f>
        <v>5000</v>
      </c>
      <c r="K1449" s="415">
        <f>SUM(K1446:K1448)</f>
        <v>6100</v>
      </c>
      <c r="L1449" s="415"/>
      <c r="M1449" s="624"/>
    </row>
    <row r="1450" spans="1:13" ht="4.5" customHeight="1">
      <c r="A1450" s="202"/>
      <c r="B1450" s="426"/>
      <c r="C1450" s="426"/>
      <c r="D1450" s="443"/>
      <c r="E1450" s="203"/>
      <c r="F1450" s="215"/>
      <c r="G1450" s="205"/>
      <c r="H1450" s="206"/>
      <c r="I1450" s="215"/>
      <c r="J1450" s="219"/>
      <c r="K1450" s="219"/>
      <c r="L1450" s="219"/>
      <c r="M1450" s="618"/>
    </row>
    <row r="1451" spans="1:13" ht="26.25" customHeight="1">
      <c r="A1451" s="202">
        <v>58</v>
      </c>
      <c r="B1451" s="426"/>
      <c r="C1451" s="426">
        <v>1</v>
      </c>
      <c r="D1451" s="443"/>
      <c r="E1451" s="203"/>
      <c r="F1451" s="910" t="s">
        <v>1786</v>
      </c>
      <c r="G1451" s="911"/>
      <c r="H1451" s="911"/>
      <c r="I1451" s="912"/>
      <c r="J1451" s="213"/>
      <c r="K1451" s="213"/>
      <c r="L1451" s="213"/>
      <c r="M1451" s="618"/>
    </row>
    <row r="1452" spans="1:13" ht="15" customHeight="1">
      <c r="A1452" s="202"/>
      <c r="B1452" s="426"/>
      <c r="C1452" s="426"/>
      <c r="D1452" s="443">
        <v>1</v>
      </c>
      <c r="E1452" s="203"/>
      <c r="F1452" s="215"/>
      <c r="G1452" s="205"/>
      <c r="H1452" s="206" t="s">
        <v>1837</v>
      </c>
      <c r="I1452" s="237"/>
      <c r="J1452" s="213"/>
      <c r="K1452" s="220"/>
      <c r="L1452" s="220"/>
      <c r="M1452" s="618"/>
    </row>
    <row r="1453" spans="1:13" ht="15" customHeight="1">
      <c r="A1453" s="202"/>
      <c r="B1453" s="426"/>
      <c r="C1453" s="426"/>
      <c r="D1453" s="443"/>
      <c r="E1453" s="203">
        <v>5</v>
      </c>
      <c r="F1453" s="215"/>
      <c r="G1453" s="205"/>
      <c r="H1453" s="206"/>
      <c r="I1453" s="237" t="s">
        <v>893</v>
      </c>
      <c r="J1453" s="220">
        <v>1500</v>
      </c>
      <c r="K1453" s="220">
        <v>1500</v>
      </c>
      <c r="L1453" s="220">
        <v>1500</v>
      </c>
      <c r="M1453" s="618">
        <f>L1453/K1453*100</f>
        <v>100</v>
      </c>
    </row>
    <row r="1454" spans="1:13" ht="1.5" customHeight="1">
      <c r="A1454" s="202"/>
      <c r="B1454" s="426"/>
      <c r="C1454" s="426"/>
      <c r="D1454" s="443"/>
      <c r="E1454" s="203"/>
      <c r="F1454" s="215"/>
      <c r="G1454" s="205"/>
      <c r="H1454" s="206"/>
      <c r="I1454" s="237"/>
      <c r="J1454" s="220"/>
      <c r="K1454" s="220"/>
      <c r="L1454" s="220"/>
      <c r="M1454" s="618"/>
    </row>
    <row r="1455" spans="1:13" ht="13.5" customHeight="1" hidden="1">
      <c r="A1455" s="202"/>
      <c r="B1455" s="426"/>
      <c r="C1455" s="426"/>
      <c r="D1455" s="443"/>
      <c r="E1455" s="203"/>
      <c r="F1455" s="334"/>
      <c r="G1455" s="335"/>
      <c r="H1455" s="336"/>
      <c r="I1455" s="346"/>
      <c r="J1455" s="414"/>
      <c r="K1455" s="220"/>
      <c r="L1455" s="220"/>
      <c r="M1455" s="618" t="e">
        <f>L1455/K1455*100</f>
        <v>#DIV/0!</v>
      </c>
    </row>
    <row r="1456" spans="1:13" ht="15" customHeight="1">
      <c r="A1456" s="202"/>
      <c r="B1456" s="426"/>
      <c r="C1456" s="426"/>
      <c r="D1456" s="443"/>
      <c r="E1456" s="203"/>
      <c r="F1456" s="240"/>
      <c r="G1456" s="241"/>
      <c r="H1456" s="242"/>
      <c r="I1456" s="337" t="s">
        <v>1842</v>
      </c>
      <c r="J1456" s="415">
        <f>SUM(J1453:J1455)</f>
        <v>1500</v>
      </c>
      <c r="K1456" s="415">
        <f>SUM(K1453:K1455)</f>
        <v>1500</v>
      </c>
      <c r="L1456" s="415">
        <f>SUM(L1453:L1455)</f>
        <v>1500</v>
      </c>
      <c r="M1456" s="624">
        <f>L1456/K1456*100</f>
        <v>100</v>
      </c>
    </row>
    <row r="1457" spans="1:13" ht="10.5" customHeight="1">
      <c r="A1457" s="202"/>
      <c r="B1457" s="426"/>
      <c r="C1457" s="426"/>
      <c r="D1457" s="443"/>
      <c r="E1457" s="203"/>
      <c r="F1457" s="215"/>
      <c r="G1457" s="205"/>
      <c r="H1457" s="206"/>
      <c r="I1457" s="215"/>
      <c r="J1457" s="219"/>
      <c r="K1457" s="219"/>
      <c r="L1457" s="219"/>
      <c r="M1457" s="618"/>
    </row>
    <row r="1458" spans="1:13" ht="9.75" customHeight="1" hidden="1">
      <c r="A1458" s="202"/>
      <c r="B1458" s="426"/>
      <c r="C1458" s="426"/>
      <c r="D1458" s="443"/>
      <c r="E1458" s="203"/>
      <c r="F1458" s="215"/>
      <c r="G1458" s="205"/>
      <c r="H1458" s="206"/>
      <c r="I1458" s="215"/>
      <c r="J1458" s="219"/>
      <c r="K1458" s="219"/>
      <c r="L1458" s="219"/>
      <c r="M1458" s="618"/>
    </row>
    <row r="1459" spans="1:13" ht="15.75" customHeight="1">
      <c r="A1459" s="202">
        <v>59</v>
      </c>
      <c r="B1459" s="426"/>
      <c r="C1459" s="426">
        <v>2</v>
      </c>
      <c r="D1459" s="443"/>
      <c r="E1459" s="203"/>
      <c r="F1459" s="910" t="s">
        <v>962</v>
      </c>
      <c r="G1459" s="911"/>
      <c r="H1459" s="911"/>
      <c r="I1459" s="912"/>
      <c r="J1459" s="213"/>
      <c r="K1459" s="213"/>
      <c r="L1459" s="213"/>
      <c r="M1459" s="618"/>
    </row>
    <row r="1460" spans="1:13" ht="15" customHeight="1">
      <c r="A1460" s="202"/>
      <c r="B1460" s="426"/>
      <c r="C1460" s="426"/>
      <c r="D1460" s="443">
        <v>1</v>
      </c>
      <c r="E1460" s="203"/>
      <c r="F1460" s="215"/>
      <c r="G1460" s="205"/>
      <c r="H1460" s="206" t="s">
        <v>1837</v>
      </c>
      <c r="I1460" s="237"/>
      <c r="J1460" s="213"/>
      <c r="K1460" s="220"/>
      <c r="L1460" s="220"/>
      <c r="M1460" s="618"/>
    </row>
    <row r="1461" spans="1:13" ht="15" customHeight="1">
      <c r="A1461" s="202"/>
      <c r="B1461" s="426"/>
      <c r="C1461" s="426"/>
      <c r="D1461" s="443"/>
      <c r="E1461" s="203">
        <v>5</v>
      </c>
      <c r="F1461" s="215"/>
      <c r="G1461" s="205"/>
      <c r="H1461" s="206"/>
      <c r="I1461" s="237" t="s">
        <v>893</v>
      </c>
      <c r="J1461" s="220">
        <v>14458</v>
      </c>
      <c r="K1461" s="220">
        <v>19143</v>
      </c>
      <c r="L1461" s="220">
        <v>19143</v>
      </c>
      <c r="M1461" s="618">
        <f>L1461/K1461*100</f>
        <v>100</v>
      </c>
    </row>
    <row r="1462" spans="1:13" ht="6" customHeight="1">
      <c r="A1462" s="202"/>
      <c r="B1462" s="426"/>
      <c r="C1462" s="426"/>
      <c r="D1462" s="443"/>
      <c r="E1462" s="203"/>
      <c r="F1462" s="215"/>
      <c r="G1462" s="205"/>
      <c r="H1462" s="206"/>
      <c r="I1462" s="237"/>
      <c r="J1462" s="220"/>
      <c r="K1462" s="220"/>
      <c r="L1462" s="220"/>
      <c r="M1462" s="618"/>
    </row>
    <row r="1463" spans="1:13" ht="12" customHeight="1" hidden="1">
      <c r="A1463" s="202"/>
      <c r="B1463" s="426"/>
      <c r="C1463" s="426"/>
      <c r="D1463" s="443"/>
      <c r="E1463" s="203"/>
      <c r="F1463" s="334"/>
      <c r="G1463" s="335"/>
      <c r="H1463" s="336"/>
      <c r="I1463" s="346"/>
      <c r="J1463" s="414"/>
      <c r="K1463" s="220"/>
      <c r="L1463" s="220"/>
      <c r="M1463" s="618" t="e">
        <f>L1463/K1463*100</f>
        <v>#DIV/0!</v>
      </c>
    </row>
    <row r="1464" spans="1:13" ht="17.25" customHeight="1">
      <c r="A1464" s="202"/>
      <c r="B1464" s="426"/>
      <c r="C1464" s="426"/>
      <c r="D1464" s="443"/>
      <c r="E1464" s="203"/>
      <c r="F1464" s="240"/>
      <c r="G1464" s="241"/>
      <c r="H1464" s="242"/>
      <c r="I1464" s="337" t="s">
        <v>1842</v>
      </c>
      <c r="J1464" s="415">
        <f>SUM(J1461:J1463)</f>
        <v>14458</v>
      </c>
      <c r="K1464" s="415">
        <f>SUM(K1461:K1463)</f>
        <v>19143</v>
      </c>
      <c r="L1464" s="415">
        <f>SUM(L1461:L1463)</f>
        <v>19143</v>
      </c>
      <c r="M1464" s="624">
        <f>L1464/K1464*100</f>
        <v>100</v>
      </c>
    </row>
    <row r="1465" spans="1:13" ht="5.25" customHeight="1">
      <c r="A1465" s="202"/>
      <c r="B1465" s="426"/>
      <c r="C1465" s="426"/>
      <c r="D1465" s="443"/>
      <c r="E1465" s="203"/>
      <c r="F1465" s="215"/>
      <c r="G1465" s="205"/>
      <c r="H1465" s="206"/>
      <c r="I1465" s="215"/>
      <c r="J1465" s="219"/>
      <c r="K1465" s="219"/>
      <c r="L1465" s="219"/>
      <c r="M1465" s="618"/>
    </row>
    <row r="1466" spans="1:13" ht="18" customHeight="1">
      <c r="A1466" s="202">
        <v>60</v>
      </c>
      <c r="B1466" s="426"/>
      <c r="C1466" s="426">
        <v>1</v>
      </c>
      <c r="D1466" s="443"/>
      <c r="E1466" s="203"/>
      <c r="F1466" s="910" t="s">
        <v>848</v>
      </c>
      <c r="G1466" s="911"/>
      <c r="H1466" s="911"/>
      <c r="I1466" s="912"/>
      <c r="J1466" s="213"/>
      <c r="K1466" s="213"/>
      <c r="L1466" s="213"/>
      <c r="M1466" s="618"/>
    </row>
    <row r="1467" spans="1:13" ht="15" customHeight="1">
      <c r="A1467" s="202"/>
      <c r="B1467" s="426"/>
      <c r="C1467" s="426"/>
      <c r="D1467" s="443">
        <v>1</v>
      </c>
      <c r="E1467" s="203"/>
      <c r="F1467" s="215"/>
      <c r="G1467" s="205"/>
      <c r="H1467" s="206" t="s">
        <v>1837</v>
      </c>
      <c r="I1467" s="237"/>
      <c r="J1467" s="213"/>
      <c r="K1467" s="220"/>
      <c r="L1467" s="220"/>
      <c r="M1467" s="618"/>
    </row>
    <row r="1468" spans="1:13" ht="15" customHeight="1">
      <c r="A1468" s="202"/>
      <c r="B1468" s="426"/>
      <c r="C1468" s="426"/>
      <c r="D1468" s="443"/>
      <c r="E1468" s="203">
        <v>5</v>
      </c>
      <c r="F1468" s="215"/>
      <c r="G1468" s="205"/>
      <c r="H1468" s="206"/>
      <c r="I1468" s="237" t="s">
        <v>893</v>
      </c>
      <c r="J1468" s="220">
        <v>60000</v>
      </c>
      <c r="K1468" s="220">
        <v>112574</v>
      </c>
      <c r="L1468" s="220">
        <v>105148</v>
      </c>
      <c r="M1468" s="618">
        <f>L1468/K1468*100</f>
        <v>93.40345017499601</v>
      </c>
    </row>
    <row r="1469" spans="1:13" ht="2.25" customHeight="1">
      <c r="A1469" s="202"/>
      <c r="B1469" s="426"/>
      <c r="C1469" s="426"/>
      <c r="D1469" s="443"/>
      <c r="E1469" s="203"/>
      <c r="F1469" s="215"/>
      <c r="G1469" s="205"/>
      <c r="H1469" s="206"/>
      <c r="I1469" s="237"/>
      <c r="J1469" s="220"/>
      <c r="K1469" s="220"/>
      <c r="L1469" s="220"/>
      <c r="M1469" s="618"/>
    </row>
    <row r="1470" spans="1:13" ht="12.75" customHeight="1" hidden="1">
      <c r="A1470" s="202"/>
      <c r="B1470" s="426"/>
      <c r="C1470" s="426"/>
      <c r="D1470" s="443"/>
      <c r="E1470" s="203"/>
      <c r="F1470" s="334"/>
      <c r="G1470" s="335"/>
      <c r="H1470" s="336"/>
      <c r="I1470" s="346"/>
      <c r="J1470" s="414"/>
      <c r="K1470" s="220"/>
      <c r="L1470" s="220"/>
      <c r="M1470" s="618" t="e">
        <f>L1470/K1470*100</f>
        <v>#DIV/0!</v>
      </c>
    </row>
    <row r="1471" spans="1:13" ht="18" customHeight="1">
      <c r="A1471" s="202"/>
      <c r="B1471" s="426"/>
      <c r="C1471" s="426"/>
      <c r="D1471" s="443"/>
      <c r="E1471" s="203"/>
      <c r="F1471" s="240"/>
      <c r="G1471" s="241"/>
      <c r="H1471" s="242"/>
      <c r="I1471" s="337" t="s">
        <v>1842</v>
      </c>
      <c r="J1471" s="415">
        <f>SUM(J1468:J1470)</f>
        <v>60000</v>
      </c>
      <c r="K1471" s="415">
        <f>SUM(K1468:K1470)</f>
        <v>112574</v>
      </c>
      <c r="L1471" s="415">
        <f>SUM(L1468:L1470)</f>
        <v>105148</v>
      </c>
      <c r="M1471" s="624">
        <f>L1471/K1471*100</f>
        <v>93.40345017499601</v>
      </c>
    </row>
    <row r="1472" spans="1:13" ht="6" customHeight="1">
      <c r="A1472" s="202"/>
      <c r="B1472" s="426"/>
      <c r="C1472" s="426"/>
      <c r="D1472" s="443"/>
      <c r="E1472" s="203"/>
      <c r="F1472" s="215"/>
      <c r="G1472" s="205"/>
      <c r="H1472" s="206"/>
      <c r="I1472" s="215"/>
      <c r="J1472" s="219"/>
      <c r="K1472" s="219"/>
      <c r="L1472" s="219"/>
      <c r="M1472" s="618"/>
    </row>
    <row r="1473" spans="1:13" ht="32.25" customHeight="1">
      <c r="A1473" s="202">
        <v>61</v>
      </c>
      <c r="B1473" s="426"/>
      <c r="C1473" s="426">
        <v>1</v>
      </c>
      <c r="D1473" s="443"/>
      <c r="E1473" s="203"/>
      <c r="F1473" s="910" t="s">
        <v>1788</v>
      </c>
      <c r="G1473" s="911"/>
      <c r="H1473" s="911"/>
      <c r="I1473" s="912"/>
      <c r="J1473" s="213"/>
      <c r="K1473" s="213"/>
      <c r="L1473" s="213"/>
      <c r="M1473" s="618"/>
    </row>
    <row r="1474" spans="1:13" ht="15" customHeight="1">
      <c r="A1474" s="202"/>
      <c r="B1474" s="426"/>
      <c r="C1474" s="426"/>
      <c r="D1474" s="443">
        <v>1</v>
      </c>
      <c r="E1474" s="203"/>
      <c r="F1474" s="215"/>
      <c r="G1474" s="205"/>
      <c r="H1474" s="206" t="s">
        <v>1837</v>
      </c>
      <c r="I1474" s="237"/>
      <c r="J1474" s="213"/>
      <c r="K1474" s="220"/>
      <c r="L1474" s="220"/>
      <c r="M1474" s="618"/>
    </row>
    <row r="1475" spans="1:13" ht="17.25" customHeight="1">
      <c r="A1475" s="202"/>
      <c r="B1475" s="426"/>
      <c r="C1475" s="426"/>
      <c r="D1475" s="443"/>
      <c r="E1475" s="203">
        <v>5</v>
      </c>
      <c r="F1475" s="215"/>
      <c r="G1475" s="205"/>
      <c r="H1475" s="206"/>
      <c r="I1475" s="237" t="s">
        <v>893</v>
      </c>
      <c r="J1475" s="220">
        <v>3000</v>
      </c>
      <c r="K1475" s="220">
        <v>3000</v>
      </c>
      <c r="L1475" s="220">
        <v>3000</v>
      </c>
      <c r="M1475" s="618">
        <f>L1475/K1475*100</f>
        <v>100</v>
      </c>
    </row>
    <row r="1476" spans="1:13" ht="4.5" customHeight="1">
      <c r="A1476" s="202"/>
      <c r="B1476" s="426"/>
      <c r="C1476" s="426"/>
      <c r="D1476" s="443"/>
      <c r="E1476" s="203"/>
      <c r="F1476" s="215"/>
      <c r="G1476" s="205"/>
      <c r="H1476" s="206"/>
      <c r="I1476" s="237"/>
      <c r="J1476" s="220"/>
      <c r="K1476" s="220"/>
      <c r="L1476" s="220"/>
      <c r="M1476" s="618"/>
    </row>
    <row r="1477" spans="1:13" ht="15" customHeight="1" hidden="1">
      <c r="A1477" s="202"/>
      <c r="B1477" s="426"/>
      <c r="C1477" s="426"/>
      <c r="D1477" s="443"/>
      <c r="E1477" s="203"/>
      <c r="F1477" s="334"/>
      <c r="G1477" s="335"/>
      <c r="H1477" s="336"/>
      <c r="I1477" s="346"/>
      <c r="J1477" s="414"/>
      <c r="K1477" s="220"/>
      <c r="L1477" s="220"/>
      <c r="M1477" s="618" t="e">
        <f>L1477/K1477*100</f>
        <v>#DIV/0!</v>
      </c>
    </row>
    <row r="1478" spans="1:13" ht="18" customHeight="1">
      <c r="A1478" s="202"/>
      <c r="B1478" s="426"/>
      <c r="C1478" s="426"/>
      <c r="D1478" s="443"/>
      <c r="E1478" s="203"/>
      <c r="F1478" s="240"/>
      <c r="G1478" s="241"/>
      <c r="H1478" s="242"/>
      <c r="I1478" s="337" t="s">
        <v>1842</v>
      </c>
      <c r="J1478" s="415">
        <f>SUM(J1475:J1477)</f>
        <v>3000</v>
      </c>
      <c r="K1478" s="415">
        <f>SUM(K1475:K1477)</f>
        <v>3000</v>
      </c>
      <c r="L1478" s="415">
        <f>SUM(L1475:L1477)</f>
        <v>3000</v>
      </c>
      <c r="M1478" s="624">
        <f>L1478/K1478*100</f>
        <v>100</v>
      </c>
    </row>
    <row r="1479" spans="1:13" ht="3.75" customHeight="1">
      <c r="A1479" s="202"/>
      <c r="B1479" s="426"/>
      <c r="C1479" s="426"/>
      <c r="D1479" s="443"/>
      <c r="E1479" s="203"/>
      <c r="F1479" s="215"/>
      <c r="G1479" s="205"/>
      <c r="H1479" s="206"/>
      <c r="I1479" s="215"/>
      <c r="J1479" s="219"/>
      <c r="K1479" s="219"/>
      <c r="L1479" s="219"/>
      <c r="M1479" s="618"/>
    </row>
    <row r="1480" spans="1:13" ht="30.75" customHeight="1">
      <c r="A1480" s="202">
        <v>62</v>
      </c>
      <c r="B1480" s="426"/>
      <c r="C1480" s="426">
        <v>1</v>
      </c>
      <c r="D1480" s="443"/>
      <c r="E1480" s="203"/>
      <c r="F1480" s="910" t="s">
        <v>1930</v>
      </c>
      <c r="G1480" s="911"/>
      <c r="H1480" s="911"/>
      <c r="I1480" s="912"/>
      <c r="J1480" s="213"/>
      <c r="K1480" s="213"/>
      <c r="L1480" s="213"/>
      <c r="M1480" s="618"/>
    </row>
    <row r="1481" spans="1:13" ht="17.25" customHeight="1">
      <c r="A1481" s="202"/>
      <c r="B1481" s="426"/>
      <c r="C1481" s="426"/>
      <c r="D1481" s="443">
        <v>1</v>
      </c>
      <c r="E1481" s="203"/>
      <c r="F1481" s="215"/>
      <c r="G1481" s="205"/>
      <c r="H1481" s="206" t="s">
        <v>1837</v>
      </c>
      <c r="I1481" s="237"/>
      <c r="J1481" s="213"/>
      <c r="K1481" s="220"/>
      <c r="L1481" s="220"/>
      <c r="M1481" s="618"/>
    </row>
    <row r="1482" spans="1:13" ht="15" customHeight="1">
      <c r="A1482" s="202"/>
      <c r="B1482" s="426"/>
      <c r="C1482" s="426"/>
      <c r="D1482" s="443"/>
      <c r="E1482" s="203">
        <v>5</v>
      </c>
      <c r="F1482" s="215"/>
      <c r="G1482" s="205"/>
      <c r="H1482" s="206"/>
      <c r="I1482" s="237" t="s">
        <v>893</v>
      </c>
      <c r="J1482" s="220">
        <v>80</v>
      </c>
      <c r="K1482" s="220">
        <v>80</v>
      </c>
      <c r="L1482" s="220"/>
      <c r="M1482" s="618"/>
    </row>
    <row r="1483" spans="1:13" ht="6" customHeight="1">
      <c r="A1483" s="202"/>
      <c r="B1483" s="426"/>
      <c r="C1483" s="426"/>
      <c r="D1483" s="443"/>
      <c r="E1483" s="203"/>
      <c r="F1483" s="215"/>
      <c r="G1483" s="205"/>
      <c r="H1483" s="206"/>
      <c r="I1483" s="237"/>
      <c r="J1483" s="220"/>
      <c r="K1483" s="220"/>
      <c r="L1483" s="220"/>
      <c r="M1483" s="618"/>
    </row>
    <row r="1484" spans="1:13" ht="15" customHeight="1" hidden="1">
      <c r="A1484" s="202"/>
      <c r="B1484" s="426"/>
      <c r="C1484" s="426"/>
      <c r="D1484" s="443"/>
      <c r="E1484" s="203"/>
      <c r="F1484" s="334"/>
      <c r="G1484" s="335"/>
      <c r="H1484" s="336"/>
      <c r="I1484" s="346"/>
      <c r="J1484" s="414"/>
      <c r="K1484" s="220"/>
      <c r="L1484" s="220"/>
      <c r="M1484" s="618"/>
    </row>
    <row r="1485" spans="1:13" ht="18" customHeight="1">
      <c r="A1485" s="202"/>
      <c r="B1485" s="426"/>
      <c r="C1485" s="426"/>
      <c r="D1485" s="443"/>
      <c r="E1485" s="203"/>
      <c r="F1485" s="240"/>
      <c r="G1485" s="241"/>
      <c r="H1485" s="242"/>
      <c r="I1485" s="337" t="s">
        <v>1842</v>
      </c>
      <c r="J1485" s="415">
        <f>SUM(J1482:J1484)</f>
        <v>80</v>
      </c>
      <c r="K1485" s="415">
        <f>SUM(K1482:K1484)</f>
        <v>80</v>
      </c>
      <c r="L1485" s="415"/>
      <c r="M1485" s="624"/>
    </row>
    <row r="1486" spans="1:13" ht="9" customHeight="1">
      <c r="A1486" s="202"/>
      <c r="B1486" s="426"/>
      <c r="C1486" s="426"/>
      <c r="D1486" s="443"/>
      <c r="E1486" s="203"/>
      <c r="F1486" s="215"/>
      <c r="G1486" s="205"/>
      <c r="H1486" s="206"/>
      <c r="I1486" s="215"/>
      <c r="J1486" s="219"/>
      <c r="K1486" s="219"/>
      <c r="L1486" s="219"/>
      <c r="M1486" s="618"/>
    </row>
    <row r="1487" spans="1:13" ht="15" customHeight="1">
      <c r="A1487" s="202">
        <v>63</v>
      </c>
      <c r="B1487" s="426"/>
      <c r="C1487" s="426">
        <v>1</v>
      </c>
      <c r="D1487" s="443"/>
      <c r="E1487" s="203"/>
      <c r="F1487" s="910" t="s">
        <v>2031</v>
      </c>
      <c r="G1487" s="911"/>
      <c r="H1487" s="911"/>
      <c r="I1487" s="912"/>
      <c r="J1487" s="213"/>
      <c r="K1487" s="213"/>
      <c r="L1487" s="213"/>
      <c r="M1487" s="618"/>
    </row>
    <row r="1488" spans="1:13" ht="15" customHeight="1">
      <c r="A1488" s="202"/>
      <c r="B1488" s="426"/>
      <c r="C1488" s="426"/>
      <c r="D1488" s="443">
        <v>1</v>
      </c>
      <c r="E1488" s="203"/>
      <c r="F1488" s="215"/>
      <c r="G1488" s="205"/>
      <c r="H1488" s="206" t="s">
        <v>1837</v>
      </c>
      <c r="I1488" s="237"/>
      <c r="J1488" s="213"/>
      <c r="K1488" s="220"/>
      <c r="L1488" s="220"/>
      <c r="M1488" s="618"/>
    </row>
    <row r="1489" spans="1:13" ht="15" customHeight="1">
      <c r="A1489" s="202"/>
      <c r="B1489" s="426"/>
      <c r="C1489" s="426"/>
      <c r="D1489" s="443"/>
      <c r="E1489" s="203">
        <v>5</v>
      </c>
      <c r="F1489" s="215"/>
      <c r="G1489" s="205"/>
      <c r="H1489" s="206"/>
      <c r="I1489" s="237" t="s">
        <v>893</v>
      </c>
      <c r="J1489" s="220">
        <v>600</v>
      </c>
      <c r="K1489" s="220">
        <v>600</v>
      </c>
      <c r="L1489" s="220">
        <v>600</v>
      </c>
      <c r="M1489" s="618">
        <f>L1489/K1489*100</f>
        <v>100</v>
      </c>
    </row>
    <row r="1490" spans="1:13" ht="5.25" customHeight="1">
      <c r="A1490" s="202"/>
      <c r="B1490" s="426"/>
      <c r="C1490" s="426"/>
      <c r="D1490" s="443"/>
      <c r="E1490" s="203"/>
      <c r="F1490" s="334"/>
      <c r="G1490" s="335"/>
      <c r="H1490" s="336"/>
      <c r="I1490" s="346"/>
      <c r="J1490" s="414"/>
      <c r="K1490" s="220"/>
      <c r="L1490" s="220"/>
      <c r="M1490" s="618"/>
    </row>
    <row r="1491" spans="1:13" ht="16.5" customHeight="1">
      <c r="A1491" s="202"/>
      <c r="B1491" s="426"/>
      <c r="C1491" s="426"/>
      <c r="D1491" s="443"/>
      <c r="E1491" s="203"/>
      <c r="F1491" s="246"/>
      <c r="G1491" s="241"/>
      <c r="H1491" s="242"/>
      <c r="I1491" s="337" t="s">
        <v>1842</v>
      </c>
      <c r="J1491" s="415">
        <f>SUM(J1489:J1490)</f>
        <v>600</v>
      </c>
      <c r="K1491" s="415">
        <f>SUM(K1489:K1490)</f>
        <v>600</v>
      </c>
      <c r="L1491" s="415">
        <f>SUM(L1489:L1490)</f>
        <v>600</v>
      </c>
      <c r="M1491" s="624">
        <f>L1491/K1491*100</f>
        <v>100</v>
      </c>
    </row>
    <row r="1492" spans="1:13" ht="3.75" customHeight="1">
      <c r="A1492" s="202"/>
      <c r="B1492" s="426"/>
      <c r="C1492" s="426"/>
      <c r="D1492" s="443"/>
      <c r="E1492" s="203"/>
      <c r="F1492" s="215"/>
      <c r="G1492" s="205"/>
      <c r="H1492" s="206"/>
      <c r="I1492" s="215"/>
      <c r="J1492" s="347"/>
      <c r="K1492" s="347"/>
      <c r="L1492" s="347"/>
      <c r="M1492" s="618"/>
    </row>
    <row r="1493" spans="1:13" ht="16.5" customHeight="1">
      <c r="A1493" s="202">
        <v>64</v>
      </c>
      <c r="B1493" s="426"/>
      <c r="C1493" s="426">
        <v>2</v>
      </c>
      <c r="D1493" s="443"/>
      <c r="E1493" s="203"/>
      <c r="F1493" s="910" t="s">
        <v>2010</v>
      </c>
      <c r="G1493" s="911"/>
      <c r="H1493" s="911"/>
      <c r="I1493" s="912"/>
      <c r="J1493" s="213"/>
      <c r="K1493" s="213"/>
      <c r="L1493" s="213"/>
      <c r="M1493" s="618"/>
    </row>
    <row r="1494" spans="1:13" ht="16.5" customHeight="1">
      <c r="A1494" s="202"/>
      <c r="B1494" s="426"/>
      <c r="C1494" s="426"/>
      <c r="D1494" s="443">
        <v>1</v>
      </c>
      <c r="E1494" s="203"/>
      <c r="F1494" s="215"/>
      <c r="G1494" s="205"/>
      <c r="H1494" s="206" t="s">
        <v>1837</v>
      </c>
      <c r="I1494" s="237"/>
      <c r="J1494" s="213"/>
      <c r="K1494" s="220"/>
      <c r="L1494" s="220"/>
      <c r="M1494" s="618"/>
    </row>
    <row r="1495" spans="1:13" ht="16.5" customHeight="1">
      <c r="A1495" s="202"/>
      <c r="B1495" s="426"/>
      <c r="C1495" s="426"/>
      <c r="D1495" s="443"/>
      <c r="E1495" s="203">
        <v>5</v>
      </c>
      <c r="F1495" s="215"/>
      <c r="G1495" s="205"/>
      <c r="H1495" s="206"/>
      <c r="I1495" s="237" t="s">
        <v>893</v>
      </c>
      <c r="J1495" s="220">
        <v>32860</v>
      </c>
      <c r="K1495" s="220">
        <v>32860</v>
      </c>
      <c r="L1495" s="220">
        <v>31600</v>
      </c>
      <c r="M1495" s="618">
        <f>L1495/K1495*100</f>
        <v>96.16555082166768</v>
      </c>
    </row>
    <row r="1496" spans="1:13" ht="8.25" customHeight="1">
      <c r="A1496" s="202"/>
      <c r="B1496" s="426"/>
      <c r="C1496" s="426"/>
      <c r="D1496" s="443"/>
      <c r="E1496" s="203"/>
      <c r="F1496" s="215"/>
      <c r="G1496" s="205"/>
      <c r="H1496" s="206"/>
      <c r="I1496" s="237"/>
      <c r="J1496" s="220"/>
      <c r="K1496" s="220"/>
      <c r="L1496" s="220"/>
      <c r="M1496" s="618"/>
    </row>
    <row r="1497" spans="1:13" ht="18" customHeight="1">
      <c r="A1497" s="202"/>
      <c r="B1497" s="426"/>
      <c r="C1497" s="426"/>
      <c r="D1497" s="443"/>
      <c r="E1497" s="203"/>
      <c r="F1497" s="240"/>
      <c r="G1497" s="241"/>
      <c r="H1497" s="242"/>
      <c r="I1497" s="246" t="s">
        <v>1842</v>
      </c>
      <c r="J1497" s="415">
        <f>SUM(J1495:J1496)</f>
        <v>32860</v>
      </c>
      <c r="K1497" s="415">
        <f>SUM(K1495:K1496)</f>
        <v>32860</v>
      </c>
      <c r="L1497" s="415">
        <f>SUM(L1495:L1496)</f>
        <v>31600</v>
      </c>
      <c r="M1497" s="624">
        <f>L1497/K1497*100</f>
        <v>96.16555082166768</v>
      </c>
    </row>
    <row r="1498" spans="1:13" ht="6" customHeight="1">
      <c r="A1498" s="202"/>
      <c r="B1498" s="426"/>
      <c r="C1498" s="426"/>
      <c r="D1498" s="443"/>
      <c r="E1498" s="203"/>
      <c r="F1498" s="204"/>
      <c r="G1498" s="205"/>
      <c r="H1498" s="206"/>
      <c r="I1498" s="489"/>
      <c r="J1498" s="347"/>
      <c r="K1498" s="347"/>
      <c r="L1498" s="347"/>
      <c r="M1498" s="618"/>
    </row>
    <row r="1499" spans="1:13" ht="16.5" customHeight="1">
      <c r="A1499" s="202">
        <v>65</v>
      </c>
      <c r="B1499" s="426"/>
      <c r="C1499" s="426">
        <v>1</v>
      </c>
      <c r="D1499" s="443"/>
      <c r="E1499" s="203"/>
      <c r="F1499" s="204" t="s">
        <v>963</v>
      </c>
      <c r="G1499" s="205"/>
      <c r="H1499" s="206"/>
      <c r="I1499" s="489"/>
      <c r="J1499" s="347"/>
      <c r="K1499" s="347"/>
      <c r="L1499" s="347"/>
      <c r="M1499" s="618"/>
    </row>
    <row r="1500" spans="1:13" ht="16.5" customHeight="1">
      <c r="A1500" s="202"/>
      <c r="B1500" s="426"/>
      <c r="C1500" s="426"/>
      <c r="D1500" s="443"/>
      <c r="E1500" s="203"/>
      <c r="F1500" s="929" t="s">
        <v>966</v>
      </c>
      <c r="G1500" s="930"/>
      <c r="H1500" s="930"/>
      <c r="I1500" s="931"/>
      <c r="J1500" s="347"/>
      <c r="K1500" s="347"/>
      <c r="L1500" s="347"/>
      <c r="M1500" s="618"/>
    </row>
    <row r="1501" spans="1:13" ht="16.5" customHeight="1">
      <c r="A1501" s="202"/>
      <c r="B1501" s="426"/>
      <c r="C1501" s="426"/>
      <c r="D1501" s="443">
        <v>1</v>
      </c>
      <c r="E1501" s="203"/>
      <c r="F1501" s="204"/>
      <c r="G1501" s="205"/>
      <c r="H1501" s="206" t="s">
        <v>1837</v>
      </c>
      <c r="I1501" s="489"/>
      <c r="J1501" s="347"/>
      <c r="K1501" s="347"/>
      <c r="L1501" s="347"/>
      <c r="M1501" s="618"/>
    </row>
    <row r="1502" spans="1:13" ht="16.5" customHeight="1">
      <c r="A1502" s="202"/>
      <c r="B1502" s="426"/>
      <c r="C1502" s="426"/>
      <c r="D1502" s="443"/>
      <c r="E1502" s="203">
        <v>5</v>
      </c>
      <c r="F1502" s="204"/>
      <c r="G1502" s="205"/>
      <c r="H1502" s="206"/>
      <c r="I1502" s="237" t="s">
        <v>893</v>
      </c>
      <c r="J1502" s="220">
        <v>1980</v>
      </c>
      <c r="K1502" s="220">
        <v>1980</v>
      </c>
      <c r="L1502" s="220">
        <v>1980</v>
      </c>
      <c r="M1502" s="618">
        <f>L1502/K1502*100</f>
        <v>100</v>
      </c>
    </row>
    <row r="1503" spans="1:13" ht="1.5" customHeight="1">
      <c r="A1503" s="202"/>
      <c r="B1503" s="426"/>
      <c r="C1503" s="426"/>
      <c r="D1503" s="443"/>
      <c r="E1503" s="203"/>
      <c r="F1503" s="204"/>
      <c r="G1503" s="205"/>
      <c r="H1503" s="206"/>
      <c r="I1503" s="489"/>
      <c r="J1503" s="347"/>
      <c r="K1503" s="347"/>
      <c r="L1503" s="347"/>
      <c r="M1503" s="618"/>
    </row>
    <row r="1504" spans="1:13" ht="16.5" customHeight="1">
      <c r="A1504" s="202"/>
      <c r="B1504" s="426"/>
      <c r="C1504" s="426"/>
      <c r="D1504" s="443"/>
      <c r="E1504" s="203"/>
      <c r="F1504" s="240"/>
      <c r="G1504" s="241"/>
      <c r="H1504" s="242"/>
      <c r="I1504" s="494" t="s">
        <v>1842</v>
      </c>
      <c r="J1504" s="415">
        <f>SUM(J1502:J1503)</f>
        <v>1980</v>
      </c>
      <c r="K1504" s="415">
        <f>SUM(K1502:K1503)</f>
        <v>1980</v>
      </c>
      <c r="L1504" s="415">
        <f>SUM(L1502:L1503)</f>
        <v>1980</v>
      </c>
      <c r="M1504" s="624">
        <f>L1504/K1504*100</f>
        <v>100</v>
      </c>
    </row>
    <row r="1505" spans="1:13" ht="5.25" customHeight="1">
      <c r="A1505" s="202"/>
      <c r="B1505" s="426"/>
      <c r="C1505" s="426"/>
      <c r="D1505" s="443"/>
      <c r="E1505" s="203"/>
      <c r="F1505" s="204"/>
      <c r="G1505" s="205"/>
      <c r="H1505" s="206"/>
      <c r="I1505" s="489"/>
      <c r="J1505" s="347"/>
      <c r="K1505" s="347"/>
      <c r="L1505" s="347"/>
      <c r="M1505" s="618"/>
    </row>
    <row r="1506" spans="1:13" ht="16.5" customHeight="1">
      <c r="A1506" s="202">
        <v>66</v>
      </c>
      <c r="B1506" s="426"/>
      <c r="C1506" s="426">
        <v>2</v>
      </c>
      <c r="D1506" s="443"/>
      <c r="E1506" s="203"/>
      <c r="F1506" s="204" t="s">
        <v>967</v>
      </c>
      <c r="G1506" s="205"/>
      <c r="H1506" s="206"/>
      <c r="I1506" s="489"/>
      <c r="J1506" s="347"/>
      <c r="K1506" s="347"/>
      <c r="L1506" s="347"/>
      <c r="M1506" s="618"/>
    </row>
    <row r="1507" spans="1:13" ht="16.5" customHeight="1">
      <c r="A1507" s="202"/>
      <c r="B1507" s="426"/>
      <c r="C1507" s="426"/>
      <c r="D1507" s="443">
        <v>1</v>
      </c>
      <c r="E1507" s="203"/>
      <c r="F1507" s="204"/>
      <c r="G1507" s="205"/>
      <c r="H1507" s="206" t="s">
        <v>1837</v>
      </c>
      <c r="I1507" s="489"/>
      <c r="J1507" s="347"/>
      <c r="K1507" s="347"/>
      <c r="L1507" s="347"/>
      <c r="M1507" s="618"/>
    </row>
    <row r="1508" spans="1:13" ht="16.5" customHeight="1">
      <c r="A1508" s="202"/>
      <c r="B1508" s="426"/>
      <c r="C1508" s="426"/>
      <c r="D1508" s="443"/>
      <c r="E1508" s="203">
        <v>5</v>
      </c>
      <c r="F1508" s="204"/>
      <c r="G1508" s="205"/>
      <c r="H1508" s="206"/>
      <c r="I1508" s="237" t="s">
        <v>893</v>
      </c>
      <c r="J1508" s="220">
        <v>2000</v>
      </c>
      <c r="K1508" s="220">
        <v>2500</v>
      </c>
      <c r="L1508" s="220">
        <v>2500</v>
      </c>
      <c r="M1508" s="618">
        <f>L1508/K1508*100</f>
        <v>100</v>
      </c>
    </row>
    <row r="1509" spans="1:13" ht="2.25" customHeight="1">
      <c r="A1509" s="202"/>
      <c r="B1509" s="426"/>
      <c r="C1509" s="426"/>
      <c r="D1509" s="443"/>
      <c r="E1509" s="203"/>
      <c r="F1509" s="204"/>
      <c r="G1509" s="205"/>
      <c r="H1509" s="206"/>
      <c r="I1509" s="489"/>
      <c r="J1509" s="347"/>
      <c r="K1509" s="347"/>
      <c r="L1509" s="347"/>
      <c r="M1509" s="618"/>
    </row>
    <row r="1510" spans="1:13" ht="16.5" customHeight="1">
      <c r="A1510" s="202"/>
      <c r="B1510" s="426"/>
      <c r="C1510" s="426"/>
      <c r="D1510" s="443"/>
      <c r="E1510" s="203"/>
      <c r="F1510" s="240"/>
      <c r="G1510" s="241"/>
      <c r="H1510" s="242"/>
      <c r="I1510" s="494" t="s">
        <v>1842</v>
      </c>
      <c r="J1510" s="415">
        <f>SUM(J1508:J1509)</f>
        <v>2000</v>
      </c>
      <c r="K1510" s="415">
        <f>SUM(K1508:K1509)</f>
        <v>2500</v>
      </c>
      <c r="L1510" s="415">
        <f>SUM(L1508:L1509)</f>
        <v>2500</v>
      </c>
      <c r="M1510" s="624">
        <f>L1510/K1510*100</f>
        <v>100</v>
      </c>
    </row>
    <row r="1511" spans="1:13" ht="2.25" customHeight="1">
      <c r="A1511" s="202"/>
      <c r="B1511" s="426"/>
      <c r="C1511" s="426"/>
      <c r="D1511" s="443"/>
      <c r="E1511" s="203"/>
      <c r="F1511" s="204"/>
      <c r="G1511" s="205"/>
      <c r="H1511" s="206"/>
      <c r="I1511" s="489"/>
      <c r="J1511" s="347"/>
      <c r="K1511" s="347"/>
      <c r="L1511" s="347"/>
      <c r="M1511" s="618"/>
    </row>
    <row r="1512" spans="1:13" ht="22.5" customHeight="1">
      <c r="A1512" s="202">
        <v>67</v>
      </c>
      <c r="B1512" s="426"/>
      <c r="C1512" s="426">
        <v>2</v>
      </c>
      <c r="D1512" s="443"/>
      <c r="E1512" s="203"/>
      <c r="F1512" s="204" t="s">
        <v>968</v>
      </c>
      <c r="G1512" s="205"/>
      <c r="H1512" s="206"/>
      <c r="I1512" s="489"/>
      <c r="J1512" s="347"/>
      <c r="K1512" s="347"/>
      <c r="L1512" s="347"/>
      <c r="M1512" s="618"/>
    </row>
    <row r="1513" spans="1:13" ht="16.5" customHeight="1">
      <c r="A1513" s="202"/>
      <c r="B1513" s="426"/>
      <c r="C1513" s="426"/>
      <c r="D1513" s="443">
        <v>1</v>
      </c>
      <c r="E1513" s="203"/>
      <c r="F1513" s="204"/>
      <c r="G1513" s="205"/>
      <c r="H1513" s="206" t="s">
        <v>1837</v>
      </c>
      <c r="I1513" s="489"/>
      <c r="J1513" s="347"/>
      <c r="K1513" s="347"/>
      <c r="L1513" s="347"/>
      <c r="M1513" s="618"/>
    </row>
    <row r="1514" spans="1:13" ht="16.5" customHeight="1">
      <c r="A1514" s="202"/>
      <c r="B1514" s="426"/>
      <c r="C1514" s="426"/>
      <c r="D1514" s="443"/>
      <c r="E1514" s="203">
        <v>5</v>
      </c>
      <c r="F1514" s="204"/>
      <c r="G1514" s="205"/>
      <c r="H1514" s="206"/>
      <c r="I1514" s="237" t="s">
        <v>893</v>
      </c>
      <c r="J1514" s="220">
        <v>2500</v>
      </c>
      <c r="K1514" s="220">
        <v>2500</v>
      </c>
      <c r="L1514" s="220">
        <v>2500</v>
      </c>
      <c r="M1514" s="618">
        <f>L1514/K1514*100</f>
        <v>100</v>
      </c>
    </row>
    <row r="1515" spans="1:13" ht="6.75" customHeight="1">
      <c r="A1515" s="202"/>
      <c r="B1515" s="426"/>
      <c r="C1515" s="426"/>
      <c r="D1515" s="443"/>
      <c r="E1515" s="203"/>
      <c r="F1515" s="204"/>
      <c r="G1515" s="205"/>
      <c r="H1515" s="206"/>
      <c r="I1515" s="489"/>
      <c r="J1515" s="347"/>
      <c r="K1515" s="347"/>
      <c r="L1515" s="347"/>
      <c r="M1515" s="618"/>
    </row>
    <row r="1516" spans="1:13" ht="16.5" customHeight="1">
      <c r="A1516" s="202"/>
      <c r="B1516" s="426"/>
      <c r="C1516" s="426"/>
      <c r="D1516" s="443"/>
      <c r="E1516" s="203"/>
      <c r="F1516" s="240"/>
      <c r="G1516" s="241"/>
      <c r="H1516" s="242"/>
      <c r="I1516" s="227" t="s">
        <v>1842</v>
      </c>
      <c r="J1516" s="415">
        <f>SUM(J1514:J1515)</f>
        <v>2500</v>
      </c>
      <c r="K1516" s="415">
        <f>SUM(K1514:K1515)</f>
        <v>2500</v>
      </c>
      <c r="L1516" s="415">
        <f>SUM(L1514:L1515)</f>
        <v>2500</v>
      </c>
      <c r="M1516" s="624">
        <f>L1516/K1516*100</f>
        <v>100</v>
      </c>
    </row>
    <row r="1517" spans="1:13" ht="19.5" customHeight="1">
      <c r="A1517" s="202">
        <v>68</v>
      </c>
      <c r="B1517" s="426"/>
      <c r="C1517" s="426"/>
      <c r="D1517" s="443"/>
      <c r="E1517" s="203"/>
      <c r="F1517" s="215" t="s">
        <v>1449</v>
      </c>
      <c r="G1517" s="205"/>
      <c r="H1517" s="206"/>
      <c r="I1517" s="489"/>
      <c r="J1517" s="347"/>
      <c r="K1517" s="347"/>
      <c r="L1517" s="347"/>
      <c r="M1517" s="618"/>
    </row>
    <row r="1518" spans="1:13" ht="16.5" customHeight="1">
      <c r="A1518" s="202"/>
      <c r="B1518" s="426">
        <v>1</v>
      </c>
      <c r="C1518" s="426">
        <v>2</v>
      </c>
      <c r="D1518" s="443"/>
      <c r="E1518" s="203"/>
      <c r="F1518" s="215"/>
      <c r="G1518" s="406" t="s">
        <v>1522</v>
      </c>
      <c r="H1518" s="206"/>
      <c r="I1518" s="489"/>
      <c r="J1518" s="347"/>
      <c r="K1518" s="347"/>
      <c r="L1518" s="347"/>
      <c r="M1518" s="618"/>
    </row>
    <row r="1519" spans="1:13" ht="16.5" customHeight="1">
      <c r="A1519" s="202"/>
      <c r="B1519" s="426"/>
      <c r="C1519" s="426"/>
      <c r="D1519" s="443">
        <v>1</v>
      </c>
      <c r="E1519" s="203"/>
      <c r="F1519" s="215"/>
      <c r="G1519" s="205"/>
      <c r="H1519" s="206" t="s">
        <v>1837</v>
      </c>
      <c r="I1519" s="489"/>
      <c r="J1519" s="347"/>
      <c r="K1519" s="347"/>
      <c r="L1519" s="347"/>
      <c r="M1519" s="618"/>
    </row>
    <row r="1520" spans="1:13" ht="16.5" customHeight="1">
      <c r="A1520" s="202"/>
      <c r="B1520" s="426"/>
      <c r="C1520" s="426"/>
      <c r="D1520" s="443"/>
      <c r="E1520" s="203">
        <v>5</v>
      </c>
      <c r="F1520" s="215"/>
      <c r="G1520" s="205"/>
      <c r="H1520" s="206"/>
      <c r="I1520" s="237" t="s">
        <v>893</v>
      </c>
      <c r="J1520" s="347"/>
      <c r="K1520" s="220">
        <v>127</v>
      </c>
      <c r="L1520" s="220">
        <v>43</v>
      </c>
      <c r="M1520" s="618">
        <f>L1520/K1520*100</f>
        <v>33.85826771653544</v>
      </c>
    </row>
    <row r="1521" spans="1:13" ht="1.5" customHeight="1">
      <c r="A1521" s="202"/>
      <c r="B1521" s="426"/>
      <c r="C1521" s="426"/>
      <c r="D1521" s="443"/>
      <c r="E1521" s="203"/>
      <c r="F1521" s="215"/>
      <c r="G1521" s="205"/>
      <c r="H1521" s="206"/>
      <c r="I1521" s="489"/>
      <c r="J1521" s="347"/>
      <c r="K1521" s="347"/>
      <c r="L1521" s="347"/>
      <c r="M1521" s="618"/>
    </row>
    <row r="1522" spans="1:13" ht="16.5" customHeight="1">
      <c r="A1522" s="202"/>
      <c r="B1522" s="426"/>
      <c r="C1522" s="426"/>
      <c r="D1522" s="443"/>
      <c r="E1522" s="203"/>
      <c r="F1522" s="248"/>
      <c r="G1522" s="401"/>
      <c r="H1522" s="402"/>
      <c r="I1522" s="401" t="s">
        <v>1853</v>
      </c>
      <c r="J1522" s="403">
        <f>SUM(J1518:J1521)</f>
        <v>0</v>
      </c>
      <c r="K1522" s="403">
        <f>SUM(K1518:K1521)</f>
        <v>127</v>
      </c>
      <c r="L1522" s="403">
        <f>SUM(L1518:L1521)</f>
        <v>43</v>
      </c>
      <c r="M1522" s="621">
        <f>L1522/K1522*100</f>
        <v>33.85826771653544</v>
      </c>
    </row>
    <row r="1523" spans="1:13" ht="7.5" customHeight="1">
      <c r="A1523" s="202"/>
      <c r="B1523" s="426"/>
      <c r="C1523" s="426"/>
      <c r="D1523" s="443"/>
      <c r="E1523" s="203"/>
      <c r="F1523" s="215"/>
      <c r="G1523" s="406"/>
      <c r="H1523" s="399"/>
      <c r="I1523" s="406"/>
      <c r="J1523" s="467"/>
      <c r="K1523" s="467"/>
      <c r="L1523" s="467"/>
      <c r="M1523" s="618"/>
    </row>
    <row r="1524" spans="1:13" ht="16.5" customHeight="1">
      <c r="A1524" s="202"/>
      <c r="B1524" s="426">
        <v>2</v>
      </c>
      <c r="C1524" s="426">
        <v>2</v>
      </c>
      <c r="D1524" s="443"/>
      <c r="E1524" s="203"/>
      <c r="F1524" s="215"/>
      <c r="G1524" s="406" t="s">
        <v>1523</v>
      </c>
      <c r="H1524" s="399"/>
      <c r="I1524" s="406"/>
      <c r="J1524" s="467"/>
      <c r="K1524" s="467"/>
      <c r="L1524" s="467"/>
      <c r="M1524" s="618"/>
    </row>
    <row r="1525" spans="1:13" ht="16.5" customHeight="1">
      <c r="A1525" s="202"/>
      <c r="B1525" s="426"/>
      <c r="C1525" s="426"/>
      <c r="D1525" s="443">
        <v>1</v>
      </c>
      <c r="E1525" s="203"/>
      <c r="F1525" s="215"/>
      <c r="G1525" s="406"/>
      <c r="H1525" s="206" t="s">
        <v>1837</v>
      </c>
      <c r="I1525" s="489"/>
      <c r="J1525" s="467"/>
      <c r="K1525" s="220"/>
      <c r="L1525" s="467"/>
      <c r="M1525" s="618"/>
    </row>
    <row r="1526" spans="1:13" ht="16.5" customHeight="1">
      <c r="A1526" s="202"/>
      <c r="B1526" s="426"/>
      <c r="C1526" s="426"/>
      <c r="D1526" s="443"/>
      <c r="E1526" s="203">
        <v>5</v>
      </c>
      <c r="F1526" s="215"/>
      <c r="G1526" s="406"/>
      <c r="H1526" s="206"/>
      <c r="I1526" s="237" t="s">
        <v>893</v>
      </c>
      <c r="J1526" s="467"/>
      <c r="K1526" s="220">
        <v>7850</v>
      </c>
      <c r="L1526" s="220">
        <v>7680</v>
      </c>
      <c r="M1526" s="618">
        <f>L1526/K1526*100</f>
        <v>97.8343949044586</v>
      </c>
    </row>
    <row r="1527" spans="1:13" ht="9.75" customHeight="1">
      <c r="A1527" s="202"/>
      <c r="B1527" s="426"/>
      <c r="C1527" s="426"/>
      <c r="D1527" s="443"/>
      <c r="E1527" s="203"/>
      <c r="F1527" s="215"/>
      <c r="G1527" s="406"/>
      <c r="H1527" s="399"/>
      <c r="I1527" s="406"/>
      <c r="J1527" s="467"/>
      <c r="K1527" s="467"/>
      <c r="L1527" s="467"/>
      <c r="M1527" s="618"/>
    </row>
    <row r="1528" spans="1:13" ht="16.5" customHeight="1">
      <c r="A1528" s="202"/>
      <c r="B1528" s="426"/>
      <c r="C1528" s="426"/>
      <c r="D1528" s="443"/>
      <c r="E1528" s="203"/>
      <c r="F1528" s="248"/>
      <c r="G1528" s="401"/>
      <c r="H1528" s="402"/>
      <c r="I1528" s="401" t="s">
        <v>1853</v>
      </c>
      <c r="J1528" s="403">
        <f>SUM(J1523:J1526)</f>
        <v>0</v>
      </c>
      <c r="K1528" s="403">
        <f>SUM(K1523:K1526)</f>
        <v>7850</v>
      </c>
      <c r="L1528" s="403">
        <f>SUM(L1523:L1526)</f>
        <v>7680</v>
      </c>
      <c r="M1528" s="621">
        <f>L1528/K1528*100</f>
        <v>97.8343949044586</v>
      </c>
    </row>
    <row r="1529" spans="1:13" ht="6.75" customHeight="1">
      <c r="A1529" s="202"/>
      <c r="B1529" s="426"/>
      <c r="C1529" s="426"/>
      <c r="D1529" s="443"/>
      <c r="E1529" s="203"/>
      <c r="F1529" s="215"/>
      <c r="G1529" s="406"/>
      <c r="H1529" s="399"/>
      <c r="I1529" s="406"/>
      <c r="J1529" s="467"/>
      <c r="K1529" s="467"/>
      <c r="L1529" s="467"/>
      <c r="M1529" s="618"/>
    </row>
    <row r="1530" spans="1:13" ht="16.5" customHeight="1">
      <c r="A1530" s="202"/>
      <c r="B1530" s="426">
        <v>3</v>
      </c>
      <c r="C1530" s="426">
        <v>2</v>
      </c>
      <c r="D1530" s="443"/>
      <c r="E1530" s="203"/>
      <c r="F1530" s="215"/>
      <c r="G1530" s="406" t="s">
        <v>1524</v>
      </c>
      <c r="H1530" s="399"/>
      <c r="I1530" s="406"/>
      <c r="J1530" s="467"/>
      <c r="K1530" s="467"/>
      <c r="L1530" s="467"/>
      <c r="M1530" s="618"/>
    </row>
    <row r="1531" spans="1:13" ht="16.5" customHeight="1">
      <c r="A1531" s="202"/>
      <c r="B1531" s="426"/>
      <c r="C1531" s="426"/>
      <c r="D1531" s="443">
        <v>1</v>
      </c>
      <c r="E1531" s="203"/>
      <c r="F1531" s="215"/>
      <c r="G1531" s="406"/>
      <c r="H1531" s="206" t="s">
        <v>1837</v>
      </c>
      <c r="I1531" s="489"/>
      <c r="J1531" s="467"/>
      <c r="K1531" s="220"/>
      <c r="L1531" s="467"/>
      <c r="M1531" s="618"/>
    </row>
    <row r="1532" spans="1:13" ht="16.5" customHeight="1">
      <c r="A1532" s="202"/>
      <c r="B1532" s="426"/>
      <c r="C1532" s="426"/>
      <c r="D1532" s="443"/>
      <c r="E1532" s="203">
        <v>5</v>
      </c>
      <c r="F1532" s="215"/>
      <c r="G1532" s="406"/>
      <c r="H1532" s="206"/>
      <c r="I1532" s="237" t="s">
        <v>893</v>
      </c>
      <c r="J1532" s="467"/>
      <c r="K1532" s="220">
        <v>13218</v>
      </c>
      <c r="L1532" s="220">
        <v>12517</v>
      </c>
      <c r="M1532" s="618">
        <f>L1532/K1532*100</f>
        <v>94.69662581328492</v>
      </c>
    </row>
    <row r="1533" spans="1:13" ht="3" customHeight="1">
      <c r="A1533" s="202"/>
      <c r="B1533" s="426"/>
      <c r="C1533" s="426"/>
      <c r="D1533" s="443"/>
      <c r="E1533" s="203"/>
      <c r="F1533" s="215"/>
      <c r="G1533" s="406"/>
      <c r="H1533" s="399"/>
      <c r="I1533" s="406"/>
      <c r="J1533" s="467"/>
      <c r="K1533" s="467"/>
      <c r="L1533" s="467"/>
      <c r="M1533" s="618"/>
    </row>
    <row r="1534" spans="1:13" ht="16.5" customHeight="1">
      <c r="A1534" s="202"/>
      <c r="B1534" s="426"/>
      <c r="C1534" s="426"/>
      <c r="D1534" s="443"/>
      <c r="E1534" s="203"/>
      <c r="F1534" s="248"/>
      <c r="G1534" s="401"/>
      <c r="H1534" s="402"/>
      <c r="I1534" s="401" t="s">
        <v>1853</v>
      </c>
      <c r="J1534" s="403">
        <f>SUM(J1529:J1533)</f>
        <v>0</v>
      </c>
      <c r="K1534" s="403">
        <f>SUM(K1529:K1533)</f>
        <v>13218</v>
      </c>
      <c r="L1534" s="403">
        <f>SUM(L1529:L1533)</f>
        <v>12517</v>
      </c>
      <c r="M1534" s="621">
        <f>L1534/K1534*100</f>
        <v>94.69662581328492</v>
      </c>
    </row>
    <row r="1535" spans="1:13" ht="6.75" customHeight="1">
      <c r="A1535" s="202"/>
      <c r="B1535" s="426"/>
      <c r="C1535" s="426"/>
      <c r="D1535" s="443"/>
      <c r="E1535" s="203"/>
      <c r="F1535" s="215"/>
      <c r="G1535" s="406"/>
      <c r="H1535" s="399"/>
      <c r="I1535" s="406"/>
      <c r="J1535" s="467"/>
      <c r="K1535" s="467"/>
      <c r="L1535" s="467"/>
      <c r="M1535" s="618"/>
    </row>
    <row r="1536" spans="1:13" ht="16.5" customHeight="1">
      <c r="A1536" s="202"/>
      <c r="B1536" s="426"/>
      <c r="C1536" s="426"/>
      <c r="D1536" s="443"/>
      <c r="E1536" s="203"/>
      <c r="F1536" s="240"/>
      <c r="G1536" s="241"/>
      <c r="H1536" s="242"/>
      <c r="I1536" s="227" t="s">
        <v>1842</v>
      </c>
      <c r="J1536" s="415"/>
      <c r="K1536" s="415">
        <f>SUM(K1534,K1528,K1522)</f>
        <v>21195</v>
      </c>
      <c r="L1536" s="415">
        <f>SUM(L1534,L1528,L1522)</f>
        <v>20240</v>
      </c>
      <c r="M1536" s="624">
        <f>L1536/K1536*100</f>
        <v>95.49422033498467</v>
      </c>
    </row>
    <row r="1537" spans="1:13" ht="16.5" customHeight="1">
      <c r="A1537" s="202">
        <v>69</v>
      </c>
      <c r="B1537" s="426"/>
      <c r="C1537" s="426">
        <v>2</v>
      </c>
      <c r="D1537" s="443"/>
      <c r="E1537" s="203"/>
      <c r="F1537" s="215" t="s">
        <v>1450</v>
      </c>
      <c r="G1537" s="205"/>
      <c r="H1537" s="206"/>
      <c r="I1537" s="489"/>
      <c r="J1537" s="347"/>
      <c r="K1537" s="347"/>
      <c r="L1537" s="347"/>
      <c r="M1537" s="618"/>
    </row>
    <row r="1538" spans="1:13" ht="16.5" customHeight="1">
      <c r="A1538" s="202"/>
      <c r="B1538" s="426"/>
      <c r="C1538" s="426"/>
      <c r="D1538" s="443">
        <v>1</v>
      </c>
      <c r="E1538" s="203"/>
      <c r="F1538" s="215"/>
      <c r="G1538" s="205"/>
      <c r="H1538" s="206" t="s">
        <v>1837</v>
      </c>
      <c r="I1538" s="489"/>
      <c r="J1538" s="347"/>
      <c r="K1538" s="347"/>
      <c r="L1538" s="347"/>
      <c r="M1538" s="618"/>
    </row>
    <row r="1539" spans="1:13" ht="22.5" customHeight="1">
      <c r="A1539" s="202"/>
      <c r="B1539" s="426"/>
      <c r="C1539" s="426"/>
      <c r="D1539" s="443"/>
      <c r="E1539" s="203">
        <v>5</v>
      </c>
      <c r="F1539" s="215"/>
      <c r="G1539" s="205"/>
      <c r="H1539" s="206"/>
      <c r="I1539" s="237" t="s">
        <v>893</v>
      </c>
      <c r="J1539" s="347"/>
      <c r="K1539" s="220">
        <v>300</v>
      </c>
      <c r="L1539" s="220">
        <v>300</v>
      </c>
      <c r="M1539" s="618">
        <f>L1539/K1539*100</f>
        <v>100</v>
      </c>
    </row>
    <row r="1540" spans="1:13" ht="6.75" customHeight="1">
      <c r="A1540" s="202"/>
      <c r="B1540" s="426"/>
      <c r="C1540" s="426"/>
      <c r="D1540" s="443"/>
      <c r="E1540" s="203"/>
      <c r="F1540" s="215"/>
      <c r="G1540" s="205"/>
      <c r="H1540" s="206"/>
      <c r="I1540" s="489"/>
      <c r="J1540" s="347"/>
      <c r="K1540" s="347"/>
      <c r="L1540" s="347"/>
      <c r="M1540" s="618"/>
    </row>
    <row r="1541" spans="1:13" ht="15.75" customHeight="1">
      <c r="A1541" s="202"/>
      <c r="B1541" s="426"/>
      <c r="C1541" s="426"/>
      <c r="D1541" s="443"/>
      <c r="E1541" s="203"/>
      <c r="F1541" s="240"/>
      <c r="G1541" s="241"/>
      <c r="H1541" s="242"/>
      <c r="I1541" s="227" t="s">
        <v>1842</v>
      </c>
      <c r="J1541" s="415"/>
      <c r="K1541" s="415">
        <f>SUM(K1539:K1540)</f>
        <v>300</v>
      </c>
      <c r="L1541" s="415">
        <f>SUM(L1539:L1540)</f>
        <v>300</v>
      </c>
      <c r="M1541" s="624">
        <f>L1541/K1541*100</f>
        <v>100</v>
      </c>
    </row>
    <row r="1542" spans="1:13" ht="4.5" customHeight="1" hidden="1">
      <c r="A1542" s="202"/>
      <c r="B1542" s="426"/>
      <c r="C1542" s="426"/>
      <c r="D1542" s="443"/>
      <c r="E1542" s="203"/>
      <c r="F1542" s="215"/>
      <c r="G1542" s="205"/>
      <c r="H1542" s="206"/>
      <c r="I1542" s="489"/>
      <c r="J1542" s="347"/>
      <c r="K1542" s="347"/>
      <c r="L1542" s="347"/>
      <c r="M1542" s="618" t="e">
        <f>L1542/K1542*100</f>
        <v>#DIV/0!</v>
      </c>
    </row>
    <row r="1543" spans="1:13" ht="20.25" customHeight="1">
      <c r="A1543" s="202">
        <v>70</v>
      </c>
      <c r="B1543" s="426"/>
      <c r="C1543" s="426">
        <v>2</v>
      </c>
      <c r="D1543" s="443"/>
      <c r="E1543" s="203"/>
      <c r="F1543" s="215" t="s">
        <v>1451</v>
      </c>
      <c r="G1543" s="205"/>
      <c r="H1543" s="206"/>
      <c r="I1543" s="489"/>
      <c r="J1543" s="347"/>
      <c r="K1543" s="347"/>
      <c r="L1543" s="347"/>
      <c r="M1543" s="618"/>
    </row>
    <row r="1544" spans="1:13" ht="16.5" customHeight="1">
      <c r="A1544" s="202"/>
      <c r="B1544" s="426"/>
      <c r="C1544" s="426"/>
      <c r="D1544" s="443">
        <v>1</v>
      </c>
      <c r="E1544" s="203"/>
      <c r="F1544" s="215"/>
      <c r="G1544" s="205"/>
      <c r="H1544" s="206" t="s">
        <v>1837</v>
      </c>
      <c r="I1544" s="489"/>
      <c r="J1544" s="347"/>
      <c r="K1544" s="347"/>
      <c r="L1544" s="347"/>
      <c r="M1544" s="618"/>
    </row>
    <row r="1545" spans="1:13" ht="16.5" customHeight="1">
      <c r="A1545" s="202"/>
      <c r="B1545" s="426"/>
      <c r="C1545" s="426"/>
      <c r="D1545" s="443"/>
      <c r="E1545" s="203">
        <v>5</v>
      </c>
      <c r="F1545" s="215"/>
      <c r="G1545" s="205"/>
      <c r="H1545" s="206"/>
      <c r="I1545" s="237" t="s">
        <v>893</v>
      </c>
      <c r="J1545" s="347"/>
      <c r="K1545" s="220">
        <v>167</v>
      </c>
      <c r="L1545" s="220">
        <v>167</v>
      </c>
      <c r="M1545" s="618">
        <f>L1545/K1545*100</f>
        <v>100</v>
      </c>
    </row>
    <row r="1546" spans="1:13" ht="1.5" customHeight="1">
      <c r="A1546" s="202"/>
      <c r="B1546" s="426"/>
      <c r="C1546" s="426"/>
      <c r="D1546" s="443"/>
      <c r="E1546" s="203"/>
      <c r="F1546" s="215"/>
      <c r="G1546" s="205"/>
      <c r="H1546" s="206"/>
      <c r="I1546" s="489"/>
      <c r="J1546" s="347"/>
      <c r="K1546" s="347"/>
      <c r="L1546" s="347"/>
      <c r="M1546" s="618"/>
    </row>
    <row r="1547" spans="1:13" ht="16.5" customHeight="1">
      <c r="A1547" s="202"/>
      <c r="B1547" s="426"/>
      <c r="C1547" s="426"/>
      <c r="D1547" s="443"/>
      <c r="E1547" s="203"/>
      <c r="F1547" s="240"/>
      <c r="G1547" s="241"/>
      <c r="H1547" s="242"/>
      <c r="I1547" s="227" t="s">
        <v>1842</v>
      </c>
      <c r="J1547" s="415"/>
      <c r="K1547" s="415">
        <f>SUM(K1545:K1546)</f>
        <v>167</v>
      </c>
      <c r="L1547" s="415">
        <f>SUM(L1545:L1546)</f>
        <v>167</v>
      </c>
      <c r="M1547" s="624">
        <f>L1547/K1547*100</f>
        <v>100</v>
      </c>
    </row>
    <row r="1548" spans="1:13" ht="7.5" customHeight="1">
      <c r="A1548" s="202"/>
      <c r="B1548" s="426"/>
      <c r="C1548" s="426"/>
      <c r="D1548" s="443"/>
      <c r="E1548" s="203"/>
      <c r="F1548" s="215"/>
      <c r="G1548" s="205"/>
      <c r="H1548" s="206"/>
      <c r="I1548" s="489"/>
      <c r="J1548" s="347"/>
      <c r="K1548" s="347"/>
      <c r="L1548" s="347"/>
      <c r="M1548" s="618"/>
    </row>
    <row r="1549" spans="1:13" ht="19.5" customHeight="1">
      <c r="A1549" s="202">
        <v>71</v>
      </c>
      <c r="B1549" s="426"/>
      <c r="C1549" s="426">
        <v>1</v>
      </c>
      <c r="D1549" s="443"/>
      <c r="E1549" s="203"/>
      <c r="F1549" s="215" t="s">
        <v>1453</v>
      </c>
      <c r="G1549" s="205"/>
      <c r="H1549" s="206"/>
      <c r="I1549" s="489"/>
      <c r="J1549" s="347"/>
      <c r="K1549" s="347"/>
      <c r="L1549" s="347"/>
      <c r="M1549" s="618"/>
    </row>
    <row r="1550" spans="1:13" ht="16.5" customHeight="1">
      <c r="A1550" s="202"/>
      <c r="B1550" s="426"/>
      <c r="C1550" s="426"/>
      <c r="D1550" s="443">
        <v>1</v>
      </c>
      <c r="E1550" s="203"/>
      <c r="F1550" s="215"/>
      <c r="G1550" s="205"/>
      <c r="H1550" s="206" t="s">
        <v>1837</v>
      </c>
      <c r="I1550" s="489"/>
      <c r="J1550" s="347"/>
      <c r="K1550" s="347"/>
      <c r="L1550" s="347"/>
      <c r="M1550" s="618"/>
    </row>
    <row r="1551" spans="1:13" ht="16.5" customHeight="1">
      <c r="A1551" s="202"/>
      <c r="B1551" s="426"/>
      <c r="C1551" s="426"/>
      <c r="D1551" s="443"/>
      <c r="E1551" s="203">
        <v>1</v>
      </c>
      <c r="F1551" s="215"/>
      <c r="G1551" s="205"/>
      <c r="H1551" s="206"/>
      <c r="I1551" s="237" t="s">
        <v>752</v>
      </c>
      <c r="J1551" s="347"/>
      <c r="K1551" s="220">
        <v>117</v>
      </c>
      <c r="L1551" s="220"/>
      <c r="M1551" s="618"/>
    </row>
    <row r="1552" spans="1:13" ht="14.25" customHeight="1">
      <c r="A1552" s="202"/>
      <c r="B1552" s="426"/>
      <c r="C1552" s="426"/>
      <c r="D1552" s="443"/>
      <c r="E1552" s="203">
        <v>2</v>
      </c>
      <c r="F1552" s="215"/>
      <c r="G1552" s="205"/>
      <c r="H1552" s="206"/>
      <c r="I1552" s="237" t="s">
        <v>1454</v>
      </c>
      <c r="J1552" s="347"/>
      <c r="K1552" s="220">
        <v>83</v>
      </c>
      <c r="L1552" s="220"/>
      <c r="M1552" s="618"/>
    </row>
    <row r="1553" spans="1:13" ht="6" customHeight="1">
      <c r="A1553" s="202"/>
      <c r="B1553" s="426"/>
      <c r="C1553" s="426"/>
      <c r="D1553" s="443"/>
      <c r="E1553" s="203"/>
      <c r="F1553" s="215"/>
      <c r="G1553" s="205"/>
      <c r="H1553" s="206"/>
      <c r="I1553" s="489"/>
      <c r="J1553" s="347"/>
      <c r="K1553" s="347"/>
      <c r="L1553" s="347"/>
      <c r="M1553" s="618"/>
    </row>
    <row r="1554" spans="1:13" ht="17.25" customHeight="1">
      <c r="A1554" s="202"/>
      <c r="B1554" s="426"/>
      <c r="C1554" s="426"/>
      <c r="D1554" s="443"/>
      <c r="E1554" s="203"/>
      <c r="F1554" s="240"/>
      <c r="G1554" s="241"/>
      <c r="H1554" s="242"/>
      <c r="I1554" s="227" t="s">
        <v>1842</v>
      </c>
      <c r="J1554" s="415"/>
      <c r="K1554" s="415">
        <f>SUM(K1551:K1553)</f>
        <v>200</v>
      </c>
      <c r="L1554" s="415"/>
      <c r="M1554" s="624"/>
    </row>
    <row r="1555" spans="1:13" ht="5.25" customHeight="1">
      <c r="A1555" s="202"/>
      <c r="B1555" s="426"/>
      <c r="C1555" s="426"/>
      <c r="D1555" s="443"/>
      <c r="E1555" s="203"/>
      <c r="F1555" s="215"/>
      <c r="G1555" s="205"/>
      <c r="H1555" s="206"/>
      <c r="I1555" s="489"/>
      <c r="J1555" s="347"/>
      <c r="K1555" s="347"/>
      <c r="L1555" s="347"/>
      <c r="M1555" s="618"/>
    </row>
    <row r="1556" spans="1:13" ht="16.5" customHeight="1">
      <c r="A1556" s="202">
        <v>72</v>
      </c>
      <c r="B1556" s="426"/>
      <c r="C1556" s="426">
        <v>2</v>
      </c>
      <c r="D1556" s="443"/>
      <c r="E1556" s="203"/>
      <c r="F1556" s="215" t="s">
        <v>1452</v>
      </c>
      <c r="G1556" s="205"/>
      <c r="H1556" s="206"/>
      <c r="I1556" s="489"/>
      <c r="J1556" s="347"/>
      <c r="K1556" s="347"/>
      <c r="L1556" s="347"/>
      <c r="M1556" s="618"/>
    </row>
    <row r="1557" spans="1:13" ht="16.5" customHeight="1">
      <c r="A1557" s="202"/>
      <c r="B1557" s="426"/>
      <c r="C1557" s="426"/>
      <c r="D1557" s="443">
        <v>1</v>
      </c>
      <c r="E1557" s="203"/>
      <c r="F1557" s="215"/>
      <c r="G1557" s="205"/>
      <c r="H1557" s="206" t="s">
        <v>1837</v>
      </c>
      <c r="I1557" s="489"/>
      <c r="J1557" s="347"/>
      <c r="K1557" s="347"/>
      <c r="L1557" s="347"/>
      <c r="M1557" s="618"/>
    </row>
    <row r="1558" spans="1:13" ht="16.5" customHeight="1">
      <c r="A1558" s="202"/>
      <c r="B1558" s="426"/>
      <c r="C1558" s="426"/>
      <c r="D1558" s="443"/>
      <c r="E1558" s="203">
        <v>1</v>
      </c>
      <c r="F1558" s="215"/>
      <c r="G1558" s="205"/>
      <c r="H1558" s="206"/>
      <c r="I1558" s="237" t="s">
        <v>752</v>
      </c>
      <c r="J1558" s="347"/>
      <c r="K1558" s="220">
        <v>2124</v>
      </c>
      <c r="L1558" s="220">
        <v>2124</v>
      </c>
      <c r="M1558" s="618">
        <f>L1558/K1558*100</f>
        <v>100</v>
      </c>
    </row>
    <row r="1559" spans="1:13" ht="16.5" customHeight="1">
      <c r="A1559" s="202"/>
      <c r="B1559" s="426"/>
      <c r="C1559" s="426"/>
      <c r="D1559" s="443"/>
      <c r="E1559" s="203">
        <v>2</v>
      </c>
      <c r="F1559" s="215"/>
      <c r="G1559" s="205"/>
      <c r="H1559" s="206"/>
      <c r="I1559" s="237" t="s">
        <v>1838</v>
      </c>
      <c r="J1559" s="347"/>
      <c r="K1559" s="220">
        <v>659</v>
      </c>
      <c r="L1559" s="220">
        <v>659</v>
      </c>
      <c r="M1559" s="618">
        <f>L1559/K1559*100</f>
        <v>100</v>
      </c>
    </row>
    <row r="1560" spans="1:13" ht="16.5" customHeight="1">
      <c r="A1560" s="202"/>
      <c r="B1560" s="426"/>
      <c r="C1560" s="426"/>
      <c r="D1560" s="443"/>
      <c r="E1560" s="203">
        <v>3</v>
      </c>
      <c r="F1560" s="215"/>
      <c r="G1560" s="205"/>
      <c r="H1560" s="206"/>
      <c r="I1560" s="237" t="s">
        <v>961</v>
      </c>
      <c r="J1560" s="347"/>
      <c r="K1560" s="220">
        <v>574</v>
      </c>
      <c r="L1560" s="220">
        <v>574</v>
      </c>
      <c r="M1560" s="618">
        <f>L1560/K1560*100</f>
        <v>100</v>
      </c>
    </row>
    <row r="1561" spans="1:13" ht="6" customHeight="1">
      <c r="A1561" s="202"/>
      <c r="B1561" s="426"/>
      <c r="C1561" s="426"/>
      <c r="D1561" s="443"/>
      <c r="E1561" s="203"/>
      <c r="F1561" s="215"/>
      <c r="G1561" s="205"/>
      <c r="H1561" s="206"/>
      <c r="I1561" s="489"/>
      <c r="J1561" s="347"/>
      <c r="K1561" s="347"/>
      <c r="L1561" s="347"/>
      <c r="M1561" s="618"/>
    </row>
    <row r="1562" spans="1:13" ht="16.5" customHeight="1">
      <c r="A1562" s="202"/>
      <c r="B1562" s="426"/>
      <c r="C1562" s="426"/>
      <c r="D1562" s="443"/>
      <c r="E1562" s="203"/>
      <c r="F1562" s="240"/>
      <c r="G1562" s="241"/>
      <c r="H1562" s="242"/>
      <c r="I1562" s="227" t="s">
        <v>1842</v>
      </c>
      <c r="J1562" s="415"/>
      <c r="K1562" s="415">
        <f>SUM(K1558:K1561)</f>
        <v>3357</v>
      </c>
      <c r="L1562" s="415">
        <f>SUM(L1558:L1561)</f>
        <v>3357</v>
      </c>
      <c r="M1562" s="624">
        <f>L1562/K1562*100</f>
        <v>100</v>
      </c>
    </row>
    <row r="1563" spans="1:13" ht="4.5" customHeight="1">
      <c r="A1563" s="202"/>
      <c r="B1563" s="426"/>
      <c r="C1563" s="426"/>
      <c r="D1563" s="443"/>
      <c r="E1563" s="203"/>
      <c r="F1563" s="215"/>
      <c r="G1563" s="205"/>
      <c r="H1563" s="206"/>
      <c r="I1563" s="489"/>
      <c r="J1563" s="347"/>
      <c r="K1563" s="347"/>
      <c r="L1563" s="347"/>
      <c r="M1563" s="618"/>
    </row>
    <row r="1564" spans="1:13" ht="16.5" customHeight="1">
      <c r="A1564" s="202">
        <v>73</v>
      </c>
      <c r="B1564" s="426"/>
      <c r="C1564" s="426">
        <v>1</v>
      </c>
      <c r="D1564" s="443"/>
      <c r="E1564" s="203"/>
      <c r="F1564" s="215" t="s">
        <v>1455</v>
      </c>
      <c r="G1564" s="205"/>
      <c r="H1564" s="206"/>
      <c r="I1564" s="489"/>
      <c r="J1564" s="347"/>
      <c r="K1564" s="347"/>
      <c r="L1564" s="347"/>
      <c r="M1564" s="618"/>
    </row>
    <row r="1565" spans="1:13" ht="16.5" customHeight="1">
      <c r="A1565" s="202"/>
      <c r="B1565" s="426"/>
      <c r="C1565" s="426"/>
      <c r="D1565" s="443">
        <v>1</v>
      </c>
      <c r="E1565" s="203"/>
      <c r="F1565" s="215"/>
      <c r="G1565" s="205"/>
      <c r="H1565" s="206" t="s">
        <v>1837</v>
      </c>
      <c r="I1565" s="489"/>
      <c r="J1565" s="347"/>
      <c r="K1565" s="347"/>
      <c r="L1565" s="347"/>
      <c r="M1565" s="618"/>
    </row>
    <row r="1566" spans="1:13" ht="16.5" customHeight="1">
      <c r="A1566" s="202"/>
      <c r="B1566" s="426"/>
      <c r="C1566" s="426"/>
      <c r="D1566" s="443"/>
      <c r="E1566" s="203">
        <v>3</v>
      </c>
      <c r="F1566" s="215"/>
      <c r="G1566" s="205"/>
      <c r="H1566" s="206"/>
      <c r="I1566" s="237" t="s">
        <v>961</v>
      </c>
      <c r="J1566" s="347"/>
      <c r="K1566" s="220">
        <v>2500</v>
      </c>
      <c r="L1566" s="220">
        <v>2400</v>
      </c>
      <c r="M1566" s="618">
        <f>L1566/K1566*100</f>
        <v>96</v>
      </c>
    </row>
    <row r="1567" spans="1:13" ht="6.75" customHeight="1">
      <c r="A1567" s="202"/>
      <c r="B1567" s="426"/>
      <c r="C1567" s="426"/>
      <c r="D1567" s="443"/>
      <c r="E1567" s="203"/>
      <c r="F1567" s="215"/>
      <c r="G1567" s="205"/>
      <c r="H1567" s="206"/>
      <c r="I1567" s="489"/>
      <c r="J1567" s="347"/>
      <c r="K1567" s="347"/>
      <c r="L1567" s="347"/>
      <c r="M1567" s="618"/>
    </row>
    <row r="1568" spans="1:13" ht="16.5" customHeight="1">
      <c r="A1568" s="202"/>
      <c r="B1568" s="426"/>
      <c r="C1568" s="426"/>
      <c r="D1568" s="443"/>
      <c r="E1568" s="203"/>
      <c r="F1568" s="240"/>
      <c r="G1568" s="241"/>
      <c r="H1568" s="242"/>
      <c r="I1568" s="227" t="s">
        <v>1842</v>
      </c>
      <c r="J1568" s="415"/>
      <c r="K1568" s="415">
        <f>SUM(K1566:K1567)</f>
        <v>2500</v>
      </c>
      <c r="L1568" s="415">
        <f>SUM(L1566:L1567)</f>
        <v>2400</v>
      </c>
      <c r="M1568" s="624">
        <f>L1568/K1568*100</f>
        <v>96</v>
      </c>
    </row>
    <row r="1569" spans="1:13" ht="9" customHeight="1">
      <c r="A1569" s="202"/>
      <c r="B1569" s="426"/>
      <c r="C1569" s="426"/>
      <c r="D1569" s="443"/>
      <c r="E1569" s="203"/>
      <c r="F1569" s="215"/>
      <c r="G1569" s="205"/>
      <c r="H1569" s="206"/>
      <c r="I1569" s="489"/>
      <c r="J1569" s="347"/>
      <c r="K1569" s="347"/>
      <c r="L1569" s="347"/>
      <c r="M1569" s="618"/>
    </row>
    <row r="1570" spans="1:13" ht="16.5" customHeight="1">
      <c r="A1570" s="202">
        <v>74</v>
      </c>
      <c r="B1570" s="426"/>
      <c r="C1570" s="426">
        <v>1</v>
      </c>
      <c r="D1570" s="443"/>
      <c r="E1570" s="203"/>
      <c r="F1570" s="215" t="s">
        <v>1456</v>
      </c>
      <c r="G1570" s="205"/>
      <c r="H1570" s="206"/>
      <c r="I1570" s="489"/>
      <c r="J1570" s="347"/>
      <c r="K1570" s="347"/>
      <c r="L1570" s="347"/>
      <c r="M1570" s="618"/>
    </row>
    <row r="1571" spans="1:13" ht="16.5" customHeight="1">
      <c r="A1571" s="202"/>
      <c r="B1571" s="426"/>
      <c r="C1571" s="426"/>
      <c r="D1571" s="443">
        <v>1</v>
      </c>
      <c r="E1571" s="203"/>
      <c r="F1571" s="215"/>
      <c r="G1571" s="205"/>
      <c r="H1571" s="206" t="s">
        <v>1837</v>
      </c>
      <c r="I1571" s="489"/>
      <c r="J1571" s="347"/>
      <c r="K1571" s="347"/>
      <c r="L1571" s="347"/>
      <c r="M1571" s="618"/>
    </row>
    <row r="1572" spans="1:13" ht="16.5" customHeight="1">
      <c r="A1572" s="202"/>
      <c r="B1572" s="426"/>
      <c r="C1572" s="426"/>
      <c r="D1572" s="443"/>
      <c r="E1572" s="203">
        <v>4</v>
      </c>
      <c r="F1572" s="215"/>
      <c r="G1572" s="205"/>
      <c r="H1572" s="206"/>
      <c r="I1572" s="237" t="s">
        <v>1457</v>
      </c>
      <c r="J1572" s="347"/>
      <c r="K1572" s="220">
        <v>11899</v>
      </c>
      <c r="L1572" s="220">
        <v>11899</v>
      </c>
      <c r="M1572" s="618">
        <f>L1572/K1572*100</f>
        <v>100</v>
      </c>
    </row>
    <row r="1573" spans="1:13" ht="3.75" customHeight="1">
      <c r="A1573" s="202"/>
      <c r="B1573" s="426"/>
      <c r="C1573" s="426"/>
      <c r="D1573" s="443"/>
      <c r="E1573" s="203"/>
      <c r="F1573" s="215"/>
      <c r="G1573" s="205"/>
      <c r="H1573" s="206"/>
      <c r="I1573" s="489"/>
      <c r="J1573" s="347"/>
      <c r="K1573" s="347"/>
      <c r="L1573" s="347"/>
      <c r="M1573" s="618"/>
    </row>
    <row r="1574" spans="1:13" ht="20.25" customHeight="1">
      <c r="A1574" s="202"/>
      <c r="B1574" s="426"/>
      <c r="C1574" s="426"/>
      <c r="D1574" s="443"/>
      <c r="E1574" s="203"/>
      <c r="F1574" s="240"/>
      <c r="G1574" s="241"/>
      <c r="H1574" s="242"/>
      <c r="I1574" s="227" t="s">
        <v>1842</v>
      </c>
      <c r="J1574" s="415"/>
      <c r="K1574" s="415">
        <f>SUM(K1572:K1573)</f>
        <v>11899</v>
      </c>
      <c r="L1574" s="415">
        <f>SUM(L1572:L1573)</f>
        <v>11899</v>
      </c>
      <c r="M1574" s="624">
        <f>L1574/K1574*100</f>
        <v>100</v>
      </c>
    </row>
    <row r="1575" spans="1:13" ht="6" customHeight="1">
      <c r="A1575" s="202"/>
      <c r="B1575" s="426"/>
      <c r="C1575" s="426"/>
      <c r="D1575" s="443"/>
      <c r="E1575" s="203"/>
      <c r="F1575" s="215"/>
      <c r="G1575" s="205"/>
      <c r="H1575" s="206"/>
      <c r="I1575" s="215"/>
      <c r="J1575" s="591"/>
      <c r="K1575" s="220"/>
      <c r="L1575" s="220"/>
      <c r="M1575" s="618"/>
    </row>
    <row r="1576" spans="1:13" ht="14.25" customHeight="1">
      <c r="A1576" s="202">
        <v>75</v>
      </c>
      <c r="B1576" s="426"/>
      <c r="C1576" s="426">
        <v>1</v>
      </c>
      <c r="D1576" s="443"/>
      <c r="E1576" s="203"/>
      <c r="F1576" s="215" t="s">
        <v>1458</v>
      </c>
      <c r="G1576" s="205"/>
      <c r="H1576" s="206"/>
      <c r="I1576" s="489"/>
      <c r="J1576" s="347"/>
      <c r="K1576" s="220"/>
      <c r="L1576" s="220"/>
      <c r="M1576" s="618"/>
    </row>
    <row r="1577" spans="1:13" ht="16.5" customHeight="1">
      <c r="A1577" s="202"/>
      <c r="B1577" s="426"/>
      <c r="C1577" s="426"/>
      <c r="D1577" s="443">
        <v>1</v>
      </c>
      <c r="E1577" s="203"/>
      <c r="F1577" s="215"/>
      <c r="G1577" s="205"/>
      <c r="H1577" s="206" t="s">
        <v>1459</v>
      </c>
      <c r="I1577" s="489"/>
      <c r="J1577" s="347"/>
      <c r="K1577" s="220"/>
      <c r="L1577" s="220"/>
      <c r="M1577" s="618"/>
    </row>
    <row r="1578" spans="1:13" ht="16.5" customHeight="1">
      <c r="A1578" s="202"/>
      <c r="B1578" s="426"/>
      <c r="C1578" s="426"/>
      <c r="D1578" s="443"/>
      <c r="E1578" s="203">
        <v>1</v>
      </c>
      <c r="F1578" s="215"/>
      <c r="G1578" s="205"/>
      <c r="H1578" s="206"/>
      <c r="I1578" s="237" t="s">
        <v>752</v>
      </c>
      <c r="J1578" s="347"/>
      <c r="K1578" s="220">
        <v>5481</v>
      </c>
      <c r="L1578" s="220">
        <v>5481</v>
      </c>
      <c r="M1578" s="618">
        <f>L1578/K1578*100</f>
        <v>100</v>
      </c>
    </row>
    <row r="1579" spans="1:13" ht="16.5" customHeight="1">
      <c r="A1579" s="202"/>
      <c r="B1579" s="426"/>
      <c r="C1579" s="426"/>
      <c r="D1579" s="443"/>
      <c r="E1579" s="203">
        <v>2</v>
      </c>
      <c r="F1579" s="215"/>
      <c r="G1579" s="205"/>
      <c r="H1579" s="206"/>
      <c r="I1579" s="237" t="s">
        <v>1838</v>
      </c>
      <c r="J1579" s="347"/>
      <c r="K1579" s="220">
        <v>1451</v>
      </c>
      <c r="L1579" s="220">
        <v>1451</v>
      </c>
      <c r="M1579" s="618">
        <f>L1579/K1579*100</f>
        <v>100</v>
      </c>
    </row>
    <row r="1580" spans="1:13" ht="19.5" customHeight="1">
      <c r="A1580" s="202"/>
      <c r="B1580" s="426"/>
      <c r="C1580" s="426"/>
      <c r="D1580" s="443"/>
      <c r="E1580" s="203">
        <v>3</v>
      </c>
      <c r="F1580" s="215"/>
      <c r="G1580" s="205"/>
      <c r="H1580" s="206"/>
      <c r="I1580" s="237" t="s">
        <v>961</v>
      </c>
      <c r="J1580" s="347"/>
      <c r="K1580" s="220">
        <v>4541</v>
      </c>
      <c r="L1580" s="220">
        <v>4541</v>
      </c>
      <c r="M1580" s="618">
        <f>L1580/K1580*100</f>
        <v>100</v>
      </c>
    </row>
    <row r="1581" spans="1:13" ht="3.75" customHeight="1">
      <c r="A1581" s="202"/>
      <c r="B1581" s="426"/>
      <c r="C1581" s="426"/>
      <c r="D1581" s="443"/>
      <c r="E1581" s="203"/>
      <c r="F1581" s="215"/>
      <c r="G1581" s="205"/>
      <c r="H1581" s="215"/>
      <c r="I1581" s="205"/>
      <c r="J1581" s="540"/>
      <c r="K1581" s="355"/>
      <c r="L1581" s="355"/>
      <c r="M1581" s="618"/>
    </row>
    <row r="1582" spans="1:13" ht="18" customHeight="1">
      <c r="A1582" s="202"/>
      <c r="B1582" s="426"/>
      <c r="C1582" s="426"/>
      <c r="D1582" s="443"/>
      <c r="E1582" s="203"/>
      <c r="F1582" s="240"/>
      <c r="G1582" s="241"/>
      <c r="H1582" s="242"/>
      <c r="I1582" s="227" t="s">
        <v>1842</v>
      </c>
      <c r="J1582" s="415"/>
      <c r="K1582" s="415">
        <f>SUM(K1578:K1581)</f>
        <v>11473</v>
      </c>
      <c r="L1582" s="415">
        <f>SUM(L1578:L1581)</f>
        <v>11473</v>
      </c>
      <c r="M1582" s="624">
        <f>L1582/K1582*100</f>
        <v>100</v>
      </c>
    </row>
    <row r="1583" spans="1:13" ht="5.25" customHeight="1">
      <c r="A1583" s="202"/>
      <c r="B1583" s="426"/>
      <c r="C1583" s="426"/>
      <c r="D1583" s="443"/>
      <c r="E1583" s="203"/>
      <c r="F1583" s="215"/>
      <c r="G1583" s="205"/>
      <c r="H1583" s="206"/>
      <c r="I1583" s="489"/>
      <c r="J1583" s="347"/>
      <c r="K1583" s="347"/>
      <c r="L1583" s="347"/>
      <c r="M1583" s="618"/>
    </row>
    <row r="1584" spans="1:13" ht="15.75" customHeight="1">
      <c r="A1584" s="202">
        <v>76</v>
      </c>
      <c r="B1584" s="426"/>
      <c r="C1584" s="426">
        <v>2</v>
      </c>
      <c r="D1584" s="443"/>
      <c r="E1584" s="203"/>
      <c r="F1584" s="215" t="s">
        <v>1460</v>
      </c>
      <c r="G1584" s="205"/>
      <c r="H1584" s="206"/>
      <c r="I1584" s="489"/>
      <c r="J1584" s="347"/>
      <c r="K1584" s="347"/>
      <c r="L1584" s="679"/>
      <c r="M1584" s="618"/>
    </row>
    <row r="1585" spans="1:13" ht="13.5" customHeight="1">
      <c r="A1585" s="202"/>
      <c r="B1585" s="426"/>
      <c r="C1585" s="426"/>
      <c r="D1585" s="443"/>
      <c r="E1585" s="203"/>
      <c r="F1585" s="215" t="s">
        <v>1461</v>
      </c>
      <c r="G1585" s="205"/>
      <c r="H1585" s="206"/>
      <c r="I1585" s="489"/>
      <c r="J1585" s="347"/>
      <c r="K1585" s="347"/>
      <c r="L1585" s="679"/>
      <c r="M1585" s="618"/>
    </row>
    <row r="1586" spans="1:13" ht="16.5" customHeight="1">
      <c r="A1586" s="202"/>
      <c r="B1586" s="426"/>
      <c r="C1586" s="426"/>
      <c r="D1586" s="443">
        <v>1</v>
      </c>
      <c r="E1586" s="203"/>
      <c r="F1586" s="215"/>
      <c r="G1586" s="205"/>
      <c r="H1586" s="206" t="s">
        <v>1837</v>
      </c>
      <c r="I1586" s="489"/>
      <c r="J1586" s="347"/>
      <c r="K1586" s="593"/>
      <c r="L1586" s="237"/>
      <c r="M1586" s="618"/>
    </row>
    <row r="1587" spans="1:13" ht="16.5" customHeight="1">
      <c r="A1587" s="202"/>
      <c r="B1587" s="426"/>
      <c r="C1587" s="426"/>
      <c r="D1587" s="443"/>
      <c r="E1587" s="203">
        <v>5</v>
      </c>
      <c r="F1587" s="215"/>
      <c r="G1587" s="205"/>
      <c r="H1587" s="206"/>
      <c r="I1587" s="237" t="s">
        <v>893</v>
      </c>
      <c r="J1587" s="347"/>
      <c r="K1587" s="220">
        <v>100</v>
      </c>
      <c r="L1587" s="680"/>
      <c r="M1587" s="618"/>
    </row>
    <row r="1588" spans="1:13" ht="12.75" customHeight="1">
      <c r="A1588" s="202"/>
      <c r="B1588" s="426"/>
      <c r="C1588" s="426"/>
      <c r="D1588" s="443"/>
      <c r="E1588" s="203"/>
      <c r="F1588" s="215"/>
      <c r="G1588" s="205"/>
      <c r="H1588" s="206"/>
      <c r="I1588" s="489"/>
      <c r="J1588" s="347"/>
      <c r="K1588" s="347"/>
      <c r="L1588" s="347"/>
      <c r="M1588" s="618"/>
    </row>
    <row r="1589" spans="1:13" ht="16.5" customHeight="1">
      <c r="A1589" s="202"/>
      <c r="B1589" s="426"/>
      <c r="C1589" s="426"/>
      <c r="D1589" s="443"/>
      <c r="E1589" s="203"/>
      <c r="F1589" s="240"/>
      <c r="G1589" s="241"/>
      <c r="H1589" s="242"/>
      <c r="I1589" s="227" t="s">
        <v>1842</v>
      </c>
      <c r="J1589" s="415"/>
      <c r="K1589" s="415">
        <f>SUM(K1587:K1588)</f>
        <v>100</v>
      </c>
      <c r="L1589" s="415"/>
      <c r="M1589" s="624"/>
    </row>
    <row r="1590" spans="1:13" ht="4.5" customHeight="1">
      <c r="A1590" s="202"/>
      <c r="B1590" s="426"/>
      <c r="C1590" s="426"/>
      <c r="D1590" s="443"/>
      <c r="E1590" s="203"/>
      <c r="F1590" s="215"/>
      <c r="G1590" s="205"/>
      <c r="H1590" s="206"/>
      <c r="I1590" s="489"/>
      <c r="J1590" s="347"/>
      <c r="K1590" s="347"/>
      <c r="L1590" s="347"/>
      <c r="M1590" s="618"/>
    </row>
    <row r="1591" spans="1:13" ht="16.5" customHeight="1">
      <c r="A1591" s="202">
        <v>77</v>
      </c>
      <c r="B1591" s="426"/>
      <c r="C1591" s="426">
        <v>2</v>
      </c>
      <c r="D1591" s="443"/>
      <c r="E1591" s="203"/>
      <c r="F1591" s="215" t="s">
        <v>1462</v>
      </c>
      <c r="G1591" s="205"/>
      <c r="H1591" s="206"/>
      <c r="I1591" s="489"/>
      <c r="J1591" s="347"/>
      <c r="K1591" s="347"/>
      <c r="L1591" s="347"/>
      <c r="M1591" s="618"/>
    </row>
    <row r="1592" spans="1:13" ht="16.5" customHeight="1">
      <c r="A1592" s="202"/>
      <c r="B1592" s="426"/>
      <c r="C1592" s="426"/>
      <c r="D1592" s="443">
        <v>1</v>
      </c>
      <c r="E1592" s="203"/>
      <c r="F1592" s="215"/>
      <c r="G1592" s="205"/>
      <c r="H1592" s="206" t="s">
        <v>1463</v>
      </c>
      <c r="I1592" s="489"/>
      <c r="J1592" s="347"/>
      <c r="K1592" s="347"/>
      <c r="L1592" s="347"/>
      <c r="M1592" s="618"/>
    </row>
    <row r="1593" spans="1:13" ht="16.5" customHeight="1">
      <c r="A1593" s="202"/>
      <c r="B1593" s="426"/>
      <c r="C1593" s="426"/>
      <c r="D1593" s="443"/>
      <c r="E1593" s="203">
        <v>5</v>
      </c>
      <c r="F1593" s="215"/>
      <c r="G1593" s="205"/>
      <c r="H1593" s="206"/>
      <c r="I1593" s="237" t="s">
        <v>893</v>
      </c>
      <c r="J1593" s="347"/>
      <c r="K1593" s="220">
        <v>100</v>
      </c>
      <c r="L1593" s="220"/>
      <c r="M1593" s="618"/>
    </row>
    <row r="1594" spans="1:13" ht="3.75" customHeight="1">
      <c r="A1594" s="202"/>
      <c r="B1594" s="426"/>
      <c r="C1594" s="426"/>
      <c r="D1594" s="443"/>
      <c r="E1594" s="203"/>
      <c r="F1594" s="215"/>
      <c r="G1594" s="205"/>
      <c r="H1594" s="206"/>
      <c r="I1594" s="489"/>
      <c r="J1594" s="347"/>
      <c r="K1594" s="347"/>
      <c r="L1594" s="347"/>
      <c r="M1594" s="618"/>
    </row>
    <row r="1595" spans="1:13" ht="2.25" customHeight="1">
      <c r="A1595" s="202"/>
      <c r="B1595" s="426"/>
      <c r="C1595" s="426"/>
      <c r="D1595" s="443"/>
      <c r="E1595" s="203"/>
      <c r="F1595" s="215"/>
      <c r="G1595" s="205"/>
      <c r="H1595" s="206"/>
      <c r="I1595" s="489"/>
      <c r="J1595" s="347"/>
      <c r="K1595" s="347"/>
      <c r="L1595" s="347"/>
      <c r="M1595" s="618"/>
    </row>
    <row r="1596" spans="1:13" ht="16.5" customHeight="1">
      <c r="A1596" s="202"/>
      <c r="B1596" s="426"/>
      <c r="C1596" s="426"/>
      <c r="D1596" s="443"/>
      <c r="E1596" s="203"/>
      <c r="F1596" s="240"/>
      <c r="G1596" s="241"/>
      <c r="H1596" s="242"/>
      <c r="I1596" s="227" t="s">
        <v>1842</v>
      </c>
      <c r="J1596" s="415"/>
      <c r="K1596" s="415">
        <f>SUM(K1593:K1595)</f>
        <v>100</v>
      </c>
      <c r="L1596" s="415"/>
      <c r="M1596" s="624"/>
    </row>
    <row r="1597" spans="1:13" ht="2.25" customHeight="1">
      <c r="A1597" s="202"/>
      <c r="B1597" s="426"/>
      <c r="C1597" s="426"/>
      <c r="D1597" s="443"/>
      <c r="E1597" s="203"/>
      <c r="F1597" s="215"/>
      <c r="G1597" s="205"/>
      <c r="H1597" s="206"/>
      <c r="I1597" s="489"/>
      <c r="J1597" s="347"/>
      <c r="K1597" s="347"/>
      <c r="L1597" s="347"/>
      <c r="M1597" s="618"/>
    </row>
    <row r="1598" spans="1:13" ht="10.5" customHeight="1" hidden="1">
      <c r="A1598" s="202"/>
      <c r="B1598" s="426"/>
      <c r="C1598" s="426"/>
      <c r="D1598" s="443"/>
      <c r="E1598" s="203"/>
      <c r="F1598" s="215"/>
      <c r="G1598" s="205"/>
      <c r="H1598" s="206"/>
      <c r="I1598" s="489"/>
      <c r="J1598" s="347"/>
      <c r="K1598" s="347"/>
      <c r="L1598" s="347"/>
      <c r="M1598" s="618"/>
    </row>
    <row r="1599" spans="1:13" ht="16.5" customHeight="1">
      <c r="A1599" s="202">
        <v>78</v>
      </c>
      <c r="B1599" s="426"/>
      <c r="C1599" s="426">
        <v>2</v>
      </c>
      <c r="D1599" s="443"/>
      <c r="E1599" s="203"/>
      <c r="F1599" s="215" t="s">
        <v>1464</v>
      </c>
      <c r="G1599" s="205"/>
      <c r="H1599" s="206"/>
      <c r="I1599" s="489"/>
      <c r="J1599" s="347"/>
      <c r="K1599" s="347"/>
      <c r="L1599" s="347"/>
      <c r="M1599" s="618"/>
    </row>
    <row r="1600" spans="1:13" ht="14.25" customHeight="1">
      <c r="A1600" s="202"/>
      <c r="B1600" s="426"/>
      <c r="C1600" s="426"/>
      <c r="D1600" s="443"/>
      <c r="E1600" s="203"/>
      <c r="F1600" s="215" t="s">
        <v>1733</v>
      </c>
      <c r="G1600" s="205"/>
      <c r="H1600" s="206"/>
      <c r="I1600" s="489"/>
      <c r="J1600" s="347"/>
      <c r="K1600" s="347"/>
      <c r="L1600" s="347"/>
      <c r="M1600" s="618"/>
    </row>
    <row r="1601" spans="1:13" ht="16.5" customHeight="1">
      <c r="A1601" s="202"/>
      <c r="B1601" s="426"/>
      <c r="C1601" s="426"/>
      <c r="D1601" s="443">
        <v>1</v>
      </c>
      <c r="E1601" s="203"/>
      <c r="F1601" s="215"/>
      <c r="G1601" s="205"/>
      <c r="H1601" s="206" t="s">
        <v>1837</v>
      </c>
      <c r="I1601" s="489"/>
      <c r="J1601" s="347"/>
      <c r="K1601" s="220"/>
      <c r="L1601" s="347"/>
      <c r="M1601" s="618"/>
    </row>
    <row r="1602" spans="1:13" ht="16.5" customHeight="1">
      <c r="A1602" s="202"/>
      <c r="B1602" s="426"/>
      <c r="C1602" s="426"/>
      <c r="D1602" s="443"/>
      <c r="E1602" s="203">
        <v>5</v>
      </c>
      <c r="F1602" s="215"/>
      <c r="G1602" s="205"/>
      <c r="H1602" s="206"/>
      <c r="I1602" s="237" t="s">
        <v>893</v>
      </c>
      <c r="J1602" s="347"/>
      <c r="K1602" s="220">
        <v>1000</v>
      </c>
      <c r="L1602" s="220"/>
      <c r="M1602" s="618"/>
    </row>
    <row r="1603" spans="1:13" ht="1.5" customHeight="1">
      <c r="A1603" s="202"/>
      <c r="B1603" s="426"/>
      <c r="C1603" s="426"/>
      <c r="D1603" s="443"/>
      <c r="E1603" s="203"/>
      <c r="F1603" s="215"/>
      <c r="G1603" s="205"/>
      <c r="H1603" s="206"/>
      <c r="I1603" s="489"/>
      <c r="J1603" s="347"/>
      <c r="K1603" s="347"/>
      <c r="L1603" s="347"/>
      <c r="M1603" s="618"/>
    </row>
    <row r="1604" spans="1:13" ht="18" customHeight="1">
      <c r="A1604" s="202"/>
      <c r="B1604" s="426"/>
      <c r="C1604" s="426"/>
      <c r="D1604" s="443"/>
      <c r="E1604" s="203"/>
      <c r="F1604" s="240"/>
      <c r="G1604" s="241"/>
      <c r="H1604" s="242"/>
      <c r="I1604" s="227" t="s">
        <v>1842</v>
      </c>
      <c r="J1604" s="415"/>
      <c r="K1604" s="415">
        <f>SUM(K1602:K1603)</f>
        <v>1000</v>
      </c>
      <c r="L1604" s="415"/>
      <c r="M1604" s="624"/>
    </row>
    <row r="1605" spans="1:13" ht="1.5" customHeight="1">
      <c r="A1605" s="202"/>
      <c r="B1605" s="426"/>
      <c r="C1605" s="426"/>
      <c r="D1605" s="443"/>
      <c r="E1605" s="203"/>
      <c r="F1605" s="215"/>
      <c r="G1605" s="205"/>
      <c r="H1605" s="206"/>
      <c r="I1605" s="489"/>
      <c r="J1605" s="347"/>
      <c r="K1605" s="347"/>
      <c r="L1605" s="347"/>
      <c r="M1605" s="618"/>
    </row>
    <row r="1606" spans="1:13" ht="16.5" customHeight="1">
      <c r="A1606" s="202">
        <v>79</v>
      </c>
      <c r="B1606" s="426"/>
      <c r="C1606" s="426">
        <v>2</v>
      </c>
      <c r="D1606" s="443"/>
      <c r="E1606" s="203"/>
      <c r="F1606" s="215" t="s">
        <v>1465</v>
      </c>
      <c r="G1606" s="205"/>
      <c r="H1606" s="206"/>
      <c r="I1606" s="489"/>
      <c r="J1606" s="347"/>
      <c r="K1606" s="347"/>
      <c r="L1606" s="347"/>
      <c r="M1606" s="618"/>
    </row>
    <row r="1607" spans="1:13" ht="16.5" customHeight="1">
      <c r="A1607" s="202"/>
      <c r="B1607" s="426"/>
      <c r="C1607" s="426"/>
      <c r="D1607" s="443">
        <v>1</v>
      </c>
      <c r="E1607" s="203"/>
      <c r="F1607" s="215"/>
      <c r="G1607" s="205"/>
      <c r="H1607" s="206" t="s">
        <v>1837</v>
      </c>
      <c r="I1607" s="489"/>
      <c r="J1607" s="347"/>
      <c r="K1607" s="347"/>
      <c r="L1607" s="347"/>
      <c r="M1607" s="618"/>
    </row>
    <row r="1608" spans="1:13" ht="16.5" customHeight="1">
      <c r="A1608" s="202"/>
      <c r="B1608" s="426"/>
      <c r="C1608" s="426"/>
      <c r="D1608" s="443"/>
      <c r="E1608" s="203">
        <v>5</v>
      </c>
      <c r="F1608" s="215"/>
      <c r="G1608" s="205"/>
      <c r="H1608" s="206"/>
      <c r="I1608" s="237" t="s">
        <v>893</v>
      </c>
      <c r="J1608" s="347"/>
      <c r="K1608" s="220">
        <v>600</v>
      </c>
      <c r="L1608" s="220">
        <v>600</v>
      </c>
      <c r="M1608" s="618">
        <f>L1608/K1608*100</f>
        <v>100</v>
      </c>
    </row>
    <row r="1609" spans="1:13" ht="6.75" customHeight="1">
      <c r="A1609" s="202"/>
      <c r="B1609" s="426"/>
      <c r="C1609" s="426"/>
      <c r="D1609" s="443"/>
      <c r="E1609" s="203"/>
      <c r="F1609" s="215"/>
      <c r="G1609" s="205"/>
      <c r="H1609" s="206"/>
      <c r="I1609" s="237"/>
      <c r="J1609" s="347"/>
      <c r="K1609" s="347"/>
      <c r="L1609" s="347"/>
      <c r="M1609" s="618"/>
    </row>
    <row r="1610" spans="1:13" ht="17.25" customHeight="1">
      <c r="A1610" s="202"/>
      <c r="B1610" s="426"/>
      <c r="C1610" s="426"/>
      <c r="D1610" s="443"/>
      <c r="E1610" s="203"/>
      <c r="F1610" s="240"/>
      <c r="G1610" s="241"/>
      <c r="H1610" s="242"/>
      <c r="I1610" s="227" t="s">
        <v>1842</v>
      </c>
      <c r="J1610" s="415"/>
      <c r="K1610" s="415">
        <f>SUM(K1608:K1609)</f>
        <v>600</v>
      </c>
      <c r="L1610" s="415">
        <f>SUM(L1608:L1609)</f>
        <v>600</v>
      </c>
      <c r="M1610" s="624">
        <f>L1610/K1610*100</f>
        <v>100</v>
      </c>
    </row>
    <row r="1611" spans="1:13" ht="7.5" customHeight="1">
      <c r="A1611" s="202"/>
      <c r="B1611" s="426"/>
      <c r="C1611" s="426"/>
      <c r="D1611" s="443"/>
      <c r="E1611" s="203"/>
      <c r="F1611" s="215"/>
      <c r="G1611" s="205"/>
      <c r="H1611" s="206"/>
      <c r="I1611" s="237"/>
      <c r="J1611" s="347"/>
      <c r="K1611" s="347"/>
      <c r="L1611" s="347"/>
      <c r="M1611" s="618"/>
    </row>
    <row r="1612" spans="1:13" ht="16.5" customHeight="1">
      <c r="A1612" s="202">
        <v>80</v>
      </c>
      <c r="B1612" s="426"/>
      <c r="C1612" s="426">
        <v>2</v>
      </c>
      <c r="D1612" s="443"/>
      <c r="E1612" s="203"/>
      <c r="F1612" s="215" t="s">
        <v>1466</v>
      </c>
      <c r="G1612" s="205"/>
      <c r="H1612" s="206"/>
      <c r="I1612" s="237"/>
      <c r="J1612" s="347"/>
      <c r="K1612" s="347"/>
      <c r="L1612" s="347"/>
      <c r="M1612" s="618"/>
    </row>
    <row r="1613" spans="1:13" ht="16.5" customHeight="1">
      <c r="A1613" s="202"/>
      <c r="B1613" s="426"/>
      <c r="C1613" s="426"/>
      <c r="D1613" s="443">
        <v>1</v>
      </c>
      <c r="E1613" s="203"/>
      <c r="F1613" s="215"/>
      <c r="G1613" s="205"/>
      <c r="H1613" s="206" t="s">
        <v>1837</v>
      </c>
      <c r="I1613" s="237"/>
      <c r="J1613" s="347"/>
      <c r="K1613" s="347"/>
      <c r="L1613" s="347"/>
      <c r="M1613" s="618"/>
    </row>
    <row r="1614" spans="1:13" ht="16.5" customHeight="1">
      <c r="A1614" s="202"/>
      <c r="B1614" s="426"/>
      <c r="C1614" s="426"/>
      <c r="D1614" s="443"/>
      <c r="E1614" s="203">
        <v>5</v>
      </c>
      <c r="F1614" s="215"/>
      <c r="G1614" s="205"/>
      <c r="H1614" s="206"/>
      <c r="I1614" s="237" t="s">
        <v>893</v>
      </c>
      <c r="J1614" s="347"/>
      <c r="K1614" s="220">
        <v>2000</v>
      </c>
      <c r="L1614" s="220">
        <v>2000</v>
      </c>
      <c r="M1614" s="618">
        <f>L1614/K1614*100</f>
        <v>100</v>
      </c>
    </row>
    <row r="1615" spans="1:13" ht="6" customHeight="1">
      <c r="A1615" s="202"/>
      <c r="B1615" s="426"/>
      <c r="C1615" s="426"/>
      <c r="D1615" s="443"/>
      <c r="E1615" s="203"/>
      <c r="F1615" s="215"/>
      <c r="G1615" s="205"/>
      <c r="H1615" s="206"/>
      <c r="I1615" s="237"/>
      <c r="J1615" s="347"/>
      <c r="K1615" s="347"/>
      <c r="L1615" s="347"/>
      <c r="M1615" s="618"/>
    </row>
    <row r="1616" spans="1:13" ht="19.5" customHeight="1">
      <c r="A1616" s="202"/>
      <c r="B1616" s="426"/>
      <c r="C1616" s="426"/>
      <c r="D1616" s="443"/>
      <c r="E1616" s="203"/>
      <c r="F1616" s="240"/>
      <c r="G1616" s="241"/>
      <c r="H1616" s="242"/>
      <c r="I1616" s="227" t="s">
        <v>1842</v>
      </c>
      <c r="J1616" s="415"/>
      <c r="K1616" s="415">
        <f>SUM(K1614:K1615)</f>
        <v>2000</v>
      </c>
      <c r="L1616" s="415">
        <f>SUM(L1614:L1615)</f>
        <v>2000</v>
      </c>
      <c r="M1616" s="624">
        <f>L1616/K1616*100</f>
        <v>100</v>
      </c>
    </row>
    <row r="1617" spans="1:13" ht="8.25" customHeight="1">
      <c r="A1617" s="202"/>
      <c r="B1617" s="426"/>
      <c r="C1617" s="426"/>
      <c r="D1617" s="443"/>
      <c r="E1617" s="203"/>
      <c r="F1617" s="215"/>
      <c r="G1617" s="205"/>
      <c r="H1617" s="206"/>
      <c r="I1617" s="215"/>
      <c r="J1617" s="347"/>
      <c r="K1617" s="347"/>
      <c r="L1617" s="347"/>
      <c r="M1617" s="618"/>
    </row>
    <row r="1618" spans="1:13" ht="16.5" customHeight="1">
      <c r="A1618" s="202">
        <v>81</v>
      </c>
      <c r="B1618" s="426"/>
      <c r="C1618" s="426">
        <v>2</v>
      </c>
      <c r="D1618" s="443"/>
      <c r="E1618" s="203"/>
      <c r="F1618" s="215" t="s">
        <v>1467</v>
      </c>
      <c r="G1618" s="205"/>
      <c r="H1618" s="206"/>
      <c r="I1618" s="215"/>
      <c r="J1618" s="347"/>
      <c r="K1618" s="347"/>
      <c r="L1618" s="347"/>
      <c r="M1618" s="618"/>
    </row>
    <row r="1619" spans="1:13" ht="16.5" customHeight="1">
      <c r="A1619" s="202"/>
      <c r="B1619" s="426"/>
      <c r="C1619" s="426"/>
      <c r="D1619" s="443">
        <v>1</v>
      </c>
      <c r="E1619" s="203"/>
      <c r="F1619" s="215"/>
      <c r="G1619" s="205"/>
      <c r="H1619" s="206" t="s">
        <v>1837</v>
      </c>
      <c r="I1619" s="215"/>
      <c r="J1619" s="347"/>
      <c r="K1619" s="347"/>
      <c r="L1619" s="347"/>
      <c r="M1619" s="618"/>
    </row>
    <row r="1620" spans="1:13" ht="16.5" customHeight="1">
      <c r="A1620" s="202"/>
      <c r="B1620" s="426"/>
      <c r="C1620" s="426"/>
      <c r="D1620" s="443"/>
      <c r="E1620" s="203">
        <v>5</v>
      </c>
      <c r="F1620" s="215"/>
      <c r="G1620" s="205"/>
      <c r="H1620" s="206"/>
      <c r="I1620" s="237" t="s">
        <v>893</v>
      </c>
      <c r="J1620" s="347"/>
      <c r="K1620" s="220">
        <v>1000</v>
      </c>
      <c r="L1620" s="220"/>
      <c r="M1620" s="618"/>
    </row>
    <row r="1621" spans="1:13" ht="11.25" customHeight="1">
      <c r="A1621" s="202"/>
      <c r="B1621" s="426"/>
      <c r="C1621" s="426"/>
      <c r="D1621" s="443"/>
      <c r="E1621" s="203"/>
      <c r="F1621" s="215"/>
      <c r="G1621" s="205"/>
      <c r="H1621" s="206"/>
      <c r="I1621" s="215"/>
      <c r="J1621" s="347"/>
      <c r="K1621" s="347"/>
      <c r="L1621" s="347"/>
      <c r="M1621" s="618"/>
    </row>
    <row r="1622" spans="1:13" ht="16.5" customHeight="1">
      <c r="A1622" s="202"/>
      <c r="B1622" s="426"/>
      <c r="C1622" s="426"/>
      <c r="D1622" s="443"/>
      <c r="E1622" s="203"/>
      <c r="F1622" s="240"/>
      <c r="G1622" s="241"/>
      <c r="H1622" s="242"/>
      <c r="I1622" s="227" t="s">
        <v>1842</v>
      </c>
      <c r="J1622" s="415"/>
      <c r="K1622" s="415">
        <f>SUM(K1620:K1621)</f>
        <v>1000</v>
      </c>
      <c r="L1622" s="415"/>
      <c r="M1622" s="624"/>
    </row>
    <row r="1623" spans="1:13" ht="6" customHeight="1">
      <c r="A1623" s="202"/>
      <c r="B1623" s="426"/>
      <c r="C1623" s="426"/>
      <c r="D1623" s="443"/>
      <c r="E1623" s="203"/>
      <c r="F1623" s="215"/>
      <c r="G1623" s="205"/>
      <c r="H1623" s="206"/>
      <c r="I1623" s="215"/>
      <c r="J1623" s="347"/>
      <c r="K1623" s="347"/>
      <c r="L1623" s="347"/>
      <c r="M1623" s="618"/>
    </row>
    <row r="1624" spans="1:13" ht="16.5" customHeight="1">
      <c r="A1624" s="202">
        <v>82</v>
      </c>
      <c r="B1624" s="426"/>
      <c r="C1624" s="426">
        <v>2</v>
      </c>
      <c r="D1624" s="443"/>
      <c r="E1624" s="203"/>
      <c r="F1624" s="215" t="s">
        <v>1468</v>
      </c>
      <c r="G1624" s="205"/>
      <c r="H1624" s="206"/>
      <c r="I1624" s="215"/>
      <c r="J1624" s="347"/>
      <c r="K1624" s="347"/>
      <c r="L1624" s="347"/>
      <c r="M1624" s="618"/>
    </row>
    <row r="1625" spans="1:13" ht="16.5" customHeight="1">
      <c r="A1625" s="202"/>
      <c r="B1625" s="426"/>
      <c r="C1625" s="426"/>
      <c r="D1625" s="443">
        <v>1</v>
      </c>
      <c r="E1625" s="203"/>
      <c r="F1625" s="215"/>
      <c r="G1625" s="205"/>
      <c r="H1625" s="206" t="s">
        <v>1837</v>
      </c>
      <c r="I1625" s="215"/>
      <c r="J1625" s="347"/>
      <c r="K1625" s="347"/>
      <c r="L1625" s="347"/>
      <c r="M1625" s="618"/>
    </row>
    <row r="1626" spans="1:13" ht="16.5" customHeight="1">
      <c r="A1626" s="202"/>
      <c r="B1626" s="426"/>
      <c r="C1626" s="426"/>
      <c r="D1626" s="443"/>
      <c r="E1626" s="203">
        <v>5</v>
      </c>
      <c r="F1626" s="215"/>
      <c r="G1626" s="205"/>
      <c r="H1626" s="206"/>
      <c r="I1626" s="237" t="s">
        <v>893</v>
      </c>
      <c r="J1626" s="347"/>
      <c r="K1626" s="220">
        <v>1200</v>
      </c>
      <c r="L1626" s="220">
        <v>1200</v>
      </c>
      <c r="M1626" s="618">
        <f>L1626/K1626*100</f>
        <v>100</v>
      </c>
    </row>
    <row r="1627" spans="1:13" ht="6.75" customHeight="1">
      <c r="A1627" s="202"/>
      <c r="B1627" s="426"/>
      <c r="C1627" s="426"/>
      <c r="D1627" s="443"/>
      <c r="E1627" s="203"/>
      <c r="F1627" s="215"/>
      <c r="G1627" s="205"/>
      <c r="H1627" s="206"/>
      <c r="I1627" s="215"/>
      <c r="J1627" s="347"/>
      <c r="K1627" s="347"/>
      <c r="L1627" s="347"/>
      <c r="M1627" s="618"/>
    </row>
    <row r="1628" spans="1:13" ht="16.5" customHeight="1">
      <c r="A1628" s="202"/>
      <c r="B1628" s="426"/>
      <c r="C1628" s="426"/>
      <c r="D1628" s="443"/>
      <c r="E1628" s="203"/>
      <c r="F1628" s="240"/>
      <c r="G1628" s="241"/>
      <c r="H1628" s="242"/>
      <c r="I1628" s="227" t="s">
        <v>1842</v>
      </c>
      <c r="J1628" s="415"/>
      <c r="K1628" s="415">
        <f>SUM(K1626:K1627)</f>
        <v>1200</v>
      </c>
      <c r="L1628" s="415">
        <f>SUM(L1626:L1627)</f>
        <v>1200</v>
      </c>
      <c r="M1628" s="624">
        <f>L1628/K1628*100</f>
        <v>100</v>
      </c>
    </row>
    <row r="1629" spans="1:13" ht="6.75" customHeight="1">
      <c r="A1629" s="202"/>
      <c r="B1629" s="426"/>
      <c r="C1629" s="426"/>
      <c r="D1629" s="443"/>
      <c r="E1629" s="203"/>
      <c r="F1629" s="215"/>
      <c r="G1629" s="205"/>
      <c r="H1629" s="206"/>
      <c r="I1629" s="215"/>
      <c r="J1629" s="347"/>
      <c r="K1629" s="347"/>
      <c r="L1629" s="347"/>
      <c r="M1629" s="618"/>
    </row>
    <row r="1630" spans="1:13" ht="16.5" customHeight="1">
      <c r="A1630" s="202">
        <v>83</v>
      </c>
      <c r="B1630" s="426"/>
      <c r="C1630" s="426">
        <v>2</v>
      </c>
      <c r="D1630" s="443"/>
      <c r="E1630" s="203"/>
      <c r="F1630" s="215" t="s">
        <v>1472</v>
      </c>
      <c r="G1630" s="205"/>
      <c r="H1630" s="206"/>
      <c r="I1630" s="215"/>
      <c r="J1630" s="347"/>
      <c r="K1630" s="347"/>
      <c r="L1630" s="347"/>
      <c r="M1630" s="618"/>
    </row>
    <row r="1631" spans="1:13" ht="16.5" customHeight="1">
      <c r="A1631" s="202"/>
      <c r="B1631" s="426"/>
      <c r="C1631" s="426"/>
      <c r="D1631" s="443">
        <v>1</v>
      </c>
      <c r="E1631" s="203"/>
      <c r="F1631" s="215"/>
      <c r="G1631" s="205"/>
      <c r="H1631" s="206" t="s">
        <v>1837</v>
      </c>
      <c r="I1631" s="215"/>
      <c r="J1631" s="347"/>
      <c r="K1631" s="347"/>
      <c r="L1631" s="347"/>
      <c r="M1631" s="618"/>
    </row>
    <row r="1632" spans="1:13" ht="15.75" customHeight="1">
      <c r="A1632" s="202"/>
      <c r="B1632" s="426"/>
      <c r="C1632" s="426"/>
      <c r="D1632" s="443"/>
      <c r="E1632" s="203">
        <v>5</v>
      </c>
      <c r="F1632" s="215"/>
      <c r="G1632" s="205"/>
      <c r="H1632" s="206"/>
      <c r="I1632" s="237" t="s">
        <v>893</v>
      </c>
      <c r="J1632" s="347"/>
      <c r="K1632" s="220">
        <v>1000</v>
      </c>
      <c r="L1632" s="220">
        <v>1000</v>
      </c>
      <c r="M1632" s="618">
        <f>L1632/K1632*100</f>
        <v>100</v>
      </c>
    </row>
    <row r="1633" spans="1:13" ht="7.5" customHeight="1">
      <c r="A1633" s="202"/>
      <c r="B1633" s="426"/>
      <c r="C1633" s="426"/>
      <c r="D1633" s="443"/>
      <c r="E1633" s="203"/>
      <c r="F1633" s="215"/>
      <c r="G1633" s="205"/>
      <c r="H1633" s="206"/>
      <c r="I1633" s="215"/>
      <c r="J1633" s="347"/>
      <c r="K1633" s="347"/>
      <c r="L1633" s="347"/>
      <c r="M1633" s="618"/>
    </row>
    <row r="1634" spans="1:13" ht="16.5" customHeight="1">
      <c r="A1634" s="202"/>
      <c r="B1634" s="426"/>
      <c r="C1634" s="426"/>
      <c r="D1634" s="443"/>
      <c r="E1634" s="203"/>
      <c r="F1634" s="240"/>
      <c r="G1634" s="241"/>
      <c r="H1634" s="242"/>
      <c r="I1634" s="227" t="s">
        <v>1842</v>
      </c>
      <c r="J1634" s="415"/>
      <c r="K1634" s="415">
        <f>SUM(K1632:K1633)</f>
        <v>1000</v>
      </c>
      <c r="L1634" s="415">
        <f>SUM(L1632:L1633)</f>
        <v>1000</v>
      </c>
      <c r="M1634" s="624">
        <f>L1634/K1634*100</f>
        <v>100</v>
      </c>
    </row>
    <row r="1635" spans="1:13" ht="8.25" customHeight="1">
      <c r="A1635" s="202"/>
      <c r="B1635" s="426"/>
      <c r="C1635" s="426"/>
      <c r="D1635" s="443"/>
      <c r="E1635" s="203"/>
      <c r="F1635" s="215"/>
      <c r="G1635" s="205"/>
      <c r="H1635" s="206"/>
      <c r="I1635" s="215"/>
      <c r="J1635" s="347"/>
      <c r="K1635" s="347"/>
      <c r="L1635" s="347"/>
      <c r="M1635" s="618"/>
    </row>
    <row r="1636" spans="1:13" ht="13.5" customHeight="1">
      <c r="A1636" s="202">
        <v>84</v>
      </c>
      <c r="B1636" s="426"/>
      <c r="C1636" s="426">
        <v>1</v>
      </c>
      <c r="D1636" s="443"/>
      <c r="E1636" s="203"/>
      <c r="F1636" s="215" t="s">
        <v>1530</v>
      </c>
      <c r="G1636" s="205"/>
      <c r="H1636" s="206"/>
      <c r="I1636" s="215"/>
      <c r="J1636" s="347"/>
      <c r="K1636" s="347"/>
      <c r="L1636" s="347"/>
      <c r="M1636" s="618"/>
    </row>
    <row r="1637" spans="1:13" ht="14.25" customHeight="1">
      <c r="A1637" s="202"/>
      <c r="B1637" s="426"/>
      <c r="C1637" s="426"/>
      <c r="D1637" s="443"/>
      <c r="E1637" s="203"/>
      <c r="F1637" s="215" t="s">
        <v>1531</v>
      </c>
      <c r="G1637" s="205"/>
      <c r="H1637" s="206"/>
      <c r="I1637" s="215"/>
      <c r="J1637" s="347"/>
      <c r="K1637" s="347"/>
      <c r="L1637" s="347"/>
      <c r="M1637" s="618"/>
    </row>
    <row r="1638" spans="1:13" ht="16.5" customHeight="1">
      <c r="A1638" s="202"/>
      <c r="B1638" s="426"/>
      <c r="C1638" s="426"/>
      <c r="D1638" s="443">
        <v>1</v>
      </c>
      <c r="E1638" s="203"/>
      <c r="F1638" s="215"/>
      <c r="G1638" s="205"/>
      <c r="H1638" s="206" t="s">
        <v>1837</v>
      </c>
      <c r="I1638" s="215"/>
      <c r="J1638" s="347"/>
      <c r="K1638" s="347"/>
      <c r="L1638" s="347"/>
      <c r="M1638" s="618"/>
    </row>
    <row r="1639" spans="1:13" ht="16.5" customHeight="1">
      <c r="A1639" s="202"/>
      <c r="B1639" s="426"/>
      <c r="C1639" s="426"/>
      <c r="D1639" s="443"/>
      <c r="E1639" s="203">
        <v>5</v>
      </c>
      <c r="F1639" s="215"/>
      <c r="G1639" s="205"/>
      <c r="H1639" s="206"/>
      <c r="I1639" s="237" t="s">
        <v>893</v>
      </c>
      <c r="J1639" s="347"/>
      <c r="K1639" s="220">
        <v>125219</v>
      </c>
      <c r="L1639" s="220">
        <v>125219</v>
      </c>
      <c r="M1639" s="618">
        <f>L1639/K1639*100</f>
        <v>100</v>
      </c>
    </row>
    <row r="1640" spans="1:13" ht="10.5" customHeight="1">
      <c r="A1640" s="202"/>
      <c r="B1640" s="426"/>
      <c r="C1640" s="426"/>
      <c r="D1640" s="443"/>
      <c r="E1640" s="203"/>
      <c r="F1640" s="215"/>
      <c r="G1640" s="205"/>
      <c r="H1640" s="206"/>
      <c r="I1640" s="215"/>
      <c r="J1640" s="347"/>
      <c r="K1640" s="347"/>
      <c r="L1640" s="347"/>
      <c r="M1640" s="618"/>
    </row>
    <row r="1641" spans="1:13" ht="16.5" customHeight="1">
      <c r="A1641" s="202"/>
      <c r="B1641" s="426"/>
      <c r="C1641" s="426"/>
      <c r="D1641" s="443"/>
      <c r="E1641" s="203"/>
      <c r="F1641" s="240"/>
      <c r="G1641" s="241"/>
      <c r="H1641" s="242"/>
      <c r="I1641" s="227" t="s">
        <v>1842</v>
      </c>
      <c r="J1641" s="415"/>
      <c r="K1641" s="415">
        <f>SUM(K1639:K1640)</f>
        <v>125219</v>
      </c>
      <c r="L1641" s="415">
        <f>SUM(L1639:L1640)</f>
        <v>125219</v>
      </c>
      <c r="M1641" s="624">
        <f>L1641/K1641*100</f>
        <v>100</v>
      </c>
    </row>
    <row r="1642" spans="1:13" ht="11.25" customHeight="1">
      <c r="A1642" s="202"/>
      <c r="B1642" s="426"/>
      <c r="C1642" s="426"/>
      <c r="D1642" s="443"/>
      <c r="E1642" s="203"/>
      <c r="F1642" s="215"/>
      <c r="G1642" s="205"/>
      <c r="H1642" s="206"/>
      <c r="I1642" s="608"/>
      <c r="J1642" s="613"/>
      <c r="K1642" s="607"/>
      <c r="L1642" s="607"/>
      <c r="M1642" s="618"/>
    </row>
    <row r="1643" spans="1:13" ht="13.5" customHeight="1">
      <c r="A1643" s="202">
        <v>85</v>
      </c>
      <c r="B1643" s="426"/>
      <c r="C1643" s="426"/>
      <c r="D1643" s="443"/>
      <c r="E1643" s="203"/>
      <c r="F1643" s="215" t="s">
        <v>1513</v>
      </c>
      <c r="G1643" s="205"/>
      <c r="H1643" s="206"/>
      <c r="I1643" s="609"/>
      <c r="J1643" s="614"/>
      <c r="K1643" s="614"/>
      <c r="L1643" s="607"/>
      <c r="M1643" s="618"/>
    </row>
    <row r="1644" spans="1:13" ht="14.25" customHeight="1">
      <c r="A1644" s="202"/>
      <c r="B1644" s="426">
        <v>1</v>
      </c>
      <c r="C1644" s="426">
        <v>1</v>
      </c>
      <c r="D1644" s="443"/>
      <c r="E1644" s="203"/>
      <c r="F1644" s="215"/>
      <c r="G1644" s="406" t="s">
        <v>1532</v>
      </c>
      <c r="H1644" s="399"/>
      <c r="I1644" s="610"/>
      <c r="J1644" s="615"/>
      <c r="K1644" s="682"/>
      <c r="L1644" s="215"/>
      <c r="M1644" s="618"/>
    </row>
    <row r="1645" spans="1:13" ht="16.5" customHeight="1">
      <c r="A1645" s="202"/>
      <c r="B1645" s="426"/>
      <c r="C1645" s="426"/>
      <c r="D1645" s="443">
        <v>1</v>
      </c>
      <c r="E1645" s="203"/>
      <c r="F1645" s="215"/>
      <c r="G1645" s="205"/>
      <c r="H1645" s="206" t="s">
        <v>1837</v>
      </c>
      <c r="I1645" s="609"/>
      <c r="J1645" s="614"/>
      <c r="K1645" s="614"/>
      <c r="L1645" s="607"/>
      <c r="M1645" s="618"/>
    </row>
    <row r="1646" spans="1:13" ht="16.5" customHeight="1">
      <c r="A1646" s="202"/>
      <c r="B1646" s="426"/>
      <c r="C1646" s="426"/>
      <c r="D1646" s="443"/>
      <c r="E1646" s="203">
        <v>5</v>
      </c>
      <c r="F1646" s="215"/>
      <c r="G1646" s="205"/>
      <c r="H1646" s="206"/>
      <c r="I1646" s="611" t="s">
        <v>893</v>
      </c>
      <c r="J1646" s="614"/>
      <c r="K1646" s="683">
        <v>1000</v>
      </c>
      <c r="L1646" s="681">
        <v>1000</v>
      </c>
      <c r="M1646" s="618">
        <f>L1646/K1646*100</f>
        <v>100</v>
      </c>
    </row>
    <row r="1647" spans="1:13" ht="16.5" customHeight="1">
      <c r="A1647" s="202"/>
      <c r="B1647" s="426"/>
      <c r="C1647" s="426"/>
      <c r="D1647" s="443"/>
      <c r="E1647" s="203"/>
      <c r="F1647" s="215"/>
      <c r="G1647" s="205"/>
      <c r="H1647" s="206"/>
      <c r="I1647" s="612"/>
      <c r="J1647" s="616"/>
      <c r="K1647" s="616"/>
      <c r="L1647" s="607"/>
      <c r="M1647" s="618"/>
    </row>
    <row r="1648" spans="1:13" ht="16.5" customHeight="1">
      <c r="A1648" s="202"/>
      <c r="B1648" s="426"/>
      <c r="C1648" s="426"/>
      <c r="D1648" s="443"/>
      <c r="E1648" s="203"/>
      <c r="F1648" s="248"/>
      <c r="G1648" s="401"/>
      <c r="H1648" s="402"/>
      <c r="I1648" s="401" t="s">
        <v>1538</v>
      </c>
      <c r="J1648" s="403">
        <f>SUM(J1642:J1647)</f>
        <v>0</v>
      </c>
      <c r="K1648" s="403">
        <f>SUM(K1642:K1647)</f>
        <v>1000</v>
      </c>
      <c r="L1648" s="403">
        <f>SUM(L1642:L1647)</f>
        <v>1000</v>
      </c>
      <c r="M1648" s="621">
        <f>L1648/K1648*100</f>
        <v>100</v>
      </c>
    </row>
    <row r="1649" spans="1:13" ht="12" customHeight="1">
      <c r="A1649" s="202"/>
      <c r="B1649" s="426"/>
      <c r="C1649" s="426"/>
      <c r="D1649" s="443"/>
      <c r="E1649" s="203"/>
      <c r="F1649" s="215"/>
      <c r="G1649" s="205"/>
      <c r="H1649" s="206"/>
      <c r="I1649" s="215"/>
      <c r="J1649" s="347"/>
      <c r="K1649" s="347"/>
      <c r="L1649" s="347"/>
      <c r="M1649" s="618"/>
    </row>
    <row r="1650" spans="1:13" ht="16.5" customHeight="1">
      <c r="A1650" s="202"/>
      <c r="B1650" s="426">
        <v>2</v>
      </c>
      <c r="C1650" s="426">
        <v>1</v>
      </c>
      <c r="D1650" s="443"/>
      <c r="E1650" s="203"/>
      <c r="F1650" s="215"/>
      <c r="G1650" s="406" t="s">
        <v>1533</v>
      </c>
      <c r="H1650" s="206"/>
      <c r="I1650" s="215"/>
      <c r="J1650" s="347"/>
      <c r="K1650" s="347"/>
      <c r="L1650" s="347"/>
      <c r="M1650" s="618"/>
    </row>
    <row r="1651" spans="1:13" ht="14.25" customHeight="1">
      <c r="A1651" s="202"/>
      <c r="B1651" s="426"/>
      <c r="C1651" s="426"/>
      <c r="D1651" s="443">
        <v>1</v>
      </c>
      <c r="E1651" s="203"/>
      <c r="F1651" s="215"/>
      <c r="G1651" s="205"/>
      <c r="H1651" s="206" t="s">
        <v>1837</v>
      </c>
      <c r="I1651" s="215"/>
      <c r="J1651" s="347"/>
      <c r="K1651" s="347"/>
      <c r="L1651" s="347"/>
      <c r="M1651" s="618"/>
    </row>
    <row r="1652" spans="1:13" ht="21.75" customHeight="1">
      <c r="A1652" s="202"/>
      <c r="B1652" s="426"/>
      <c r="C1652" s="426"/>
      <c r="D1652" s="443"/>
      <c r="E1652" s="203">
        <v>5</v>
      </c>
      <c r="F1652" s="215"/>
      <c r="G1652" s="205"/>
      <c r="H1652" s="206"/>
      <c r="I1652" s="237" t="s">
        <v>893</v>
      </c>
      <c r="J1652" s="347"/>
      <c r="K1652" s="220">
        <v>500</v>
      </c>
      <c r="L1652" s="220">
        <v>500</v>
      </c>
      <c r="M1652" s="618">
        <f>L1652/K1652*100</f>
        <v>100</v>
      </c>
    </row>
    <row r="1653" spans="1:13" ht="17.25" customHeight="1">
      <c r="A1653" s="202"/>
      <c r="B1653" s="426"/>
      <c r="C1653" s="426"/>
      <c r="D1653" s="443"/>
      <c r="E1653" s="203"/>
      <c r="F1653" s="248"/>
      <c r="G1653" s="401"/>
      <c r="H1653" s="402"/>
      <c r="I1653" s="401" t="s">
        <v>1538</v>
      </c>
      <c r="J1653" s="403">
        <f>SUM(J1649:J1652)</f>
        <v>0</v>
      </c>
      <c r="K1653" s="403">
        <f>SUM(K1649:K1652)</f>
        <v>500</v>
      </c>
      <c r="L1653" s="403">
        <f>SUM(L1649:L1652)</f>
        <v>500</v>
      </c>
      <c r="M1653" s="621">
        <f>L1653/K1653*100</f>
        <v>100</v>
      </c>
    </row>
    <row r="1654" spans="1:13" ht="16.5" customHeight="1">
      <c r="A1654" s="202"/>
      <c r="B1654" s="426"/>
      <c r="C1654" s="426"/>
      <c r="D1654" s="443"/>
      <c r="E1654" s="203"/>
      <c r="F1654" s="240"/>
      <c r="G1654" s="241"/>
      <c r="H1654" s="242"/>
      <c r="I1654" s="227" t="s">
        <v>1539</v>
      </c>
      <c r="J1654" s="415"/>
      <c r="K1654" s="415">
        <f>SUM(K1648+K1653)</f>
        <v>1500</v>
      </c>
      <c r="L1654" s="415">
        <f>SUM(L1648+L1653)</f>
        <v>1500</v>
      </c>
      <c r="M1654" s="624">
        <f>L1654/K1654*100</f>
        <v>100</v>
      </c>
    </row>
    <row r="1655" spans="1:13" ht="4.5" customHeight="1">
      <c r="A1655" s="202"/>
      <c r="B1655" s="426"/>
      <c r="C1655" s="426"/>
      <c r="D1655" s="443"/>
      <c r="E1655" s="203"/>
      <c r="F1655" s="215"/>
      <c r="G1655" s="205"/>
      <c r="H1655" s="206"/>
      <c r="I1655" s="215"/>
      <c r="J1655" s="347"/>
      <c r="K1655" s="347"/>
      <c r="L1655" s="347"/>
      <c r="M1655" s="618"/>
    </row>
    <row r="1656" spans="1:13" ht="14.25" customHeight="1">
      <c r="A1656" s="202">
        <v>86</v>
      </c>
      <c r="B1656" s="426"/>
      <c r="C1656" s="426">
        <v>1</v>
      </c>
      <c r="D1656" s="443"/>
      <c r="E1656" s="203"/>
      <c r="F1656" s="215" t="s">
        <v>1534</v>
      </c>
      <c r="G1656" s="205"/>
      <c r="H1656" s="206"/>
      <c r="I1656" s="215"/>
      <c r="J1656" s="347"/>
      <c r="K1656" s="347"/>
      <c r="L1656" s="347"/>
      <c r="M1656" s="618"/>
    </row>
    <row r="1657" spans="1:13" ht="13.5" customHeight="1">
      <c r="A1657" s="202"/>
      <c r="B1657" s="426"/>
      <c r="C1657" s="426"/>
      <c r="D1657" s="443"/>
      <c r="E1657" s="203"/>
      <c r="F1657" s="215" t="s">
        <v>1535</v>
      </c>
      <c r="G1657" s="205"/>
      <c r="H1657" s="206"/>
      <c r="I1657" s="215"/>
      <c r="J1657" s="347"/>
      <c r="K1657" s="347"/>
      <c r="L1657" s="347"/>
      <c r="M1657" s="618"/>
    </row>
    <row r="1658" spans="1:13" ht="16.5" customHeight="1">
      <c r="A1658" s="202"/>
      <c r="B1658" s="426"/>
      <c r="C1658" s="426"/>
      <c r="D1658" s="443">
        <v>1</v>
      </c>
      <c r="E1658" s="203"/>
      <c r="F1658" s="215"/>
      <c r="G1658" s="205"/>
      <c r="H1658" s="206" t="s">
        <v>1837</v>
      </c>
      <c r="I1658" s="215"/>
      <c r="J1658" s="347"/>
      <c r="K1658" s="347"/>
      <c r="L1658" s="347"/>
      <c r="M1658" s="618"/>
    </row>
    <row r="1659" spans="1:13" ht="16.5" customHeight="1">
      <c r="A1659" s="202"/>
      <c r="B1659" s="426"/>
      <c r="C1659" s="426"/>
      <c r="D1659" s="443"/>
      <c r="E1659" s="203">
        <v>5</v>
      </c>
      <c r="F1659" s="215"/>
      <c r="G1659" s="205"/>
      <c r="H1659" s="206"/>
      <c r="I1659" s="237" t="s">
        <v>893</v>
      </c>
      <c r="J1659" s="347"/>
      <c r="K1659" s="220">
        <v>96</v>
      </c>
      <c r="L1659" s="220">
        <v>96</v>
      </c>
      <c r="M1659" s="618">
        <f>L1659/K1659*100</f>
        <v>100</v>
      </c>
    </row>
    <row r="1660" spans="1:13" ht="3.75" customHeight="1">
      <c r="A1660" s="202"/>
      <c r="B1660" s="426"/>
      <c r="C1660" s="426"/>
      <c r="D1660" s="443"/>
      <c r="E1660" s="203"/>
      <c r="F1660" s="215"/>
      <c r="G1660" s="205"/>
      <c r="H1660" s="206"/>
      <c r="I1660" s="215"/>
      <c r="J1660" s="347"/>
      <c r="K1660" s="347"/>
      <c r="L1660" s="347"/>
      <c r="M1660" s="618"/>
    </row>
    <row r="1661" spans="1:13" ht="16.5" customHeight="1">
      <c r="A1661" s="202"/>
      <c r="B1661" s="426"/>
      <c r="C1661" s="426"/>
      <c r="D1661" s="443"/>
      <c r="E1661" s="203"/>
      <c r="F1661" s="240"/>
      <c r="G1661" s="241"/>
      <c r="H1661" s="242"/>
      <c r="I1661" s="227" t="s">
        <v>1842</v>
      </c>
      <c r="J1661" s="415"/>
      <c r="K1661" s="415">
        <f>SUM(K1659:K1660)</f>
        <v>96</v>
      </c>
      <c r="L1661" s="415">
        <f>SUM(L1659:L1660)</f>
        <v>96</v>
      </c>
      <c r="M1661" s="624">
        <f>L1661/K1661*100</f>
        <v>100</v>
      </c>
    </row>
    <row r="1662" spans="1:13" ht="16.5" customHeight="1">
      <c r="A1662" s="202">
        <v>87</v>
      </c>
      <c r="B1662" s="426"/>
      <c r="C1662" s="426">
        <v>1</v>
      </c>
      <c r="D1662" s="443"/>
      <c r="E1662" s="203"/>
      <c r="F1662" s="215" t="s">
        <v>1527</v>
      </c>
      <c r="G1662" s="205"/>
      <c r="H1662" s="206"/>
      <c r="I1662" s="215"/>
      <c r="J1662" s="347"/>
      <c r="K1662" s="347"/>
      <c r="L1662" s="347"/>
      <c r="M1662" s="618"/>
    </row>
    <row r="1663" spans="1:13" ht="16.5" customHeight="1">
      <c r="A1663" s="202"/>
      <c r="B1663" s="426">
        <v>1</v>
      </c>
      <c r="C1663" s="426"/>
      <c r="D1663" s="443"/>
      <c r="E1663" s="203"/>
      <c r="F1663" s="215"/>
      <c r="G1663" s="406" t="s">
        <v>1525</v>
      </c>
      <c r="H1663" s="206"/>
      <c r="I1663" s="215"/>
      <c r="J1663" s="347"/>
      <c r="K1663" s="347"/>
      <c r="L1663" s="347"/>
      <c r="M1663" s="618"/>
    </row>
    <row r="1664" spans="1:13" ht="16.5" customHeight="1">
      <c r="A1664" s="202"/>
      <c r="B1664" s="426"/>
      <c r="C1664" s="426"/>
      <c r="D1664" s="443">
        <v>1</v>
      </c>
      <c r="E1664" s="203"/>
      <c r="F1664" s="215"/>
      <c r="G1664" s="205"/>
      <c r="H1664" s="206" t="s">
        <v>1837</v>
      </c>
      <c r="I1664" s="215"/>
      <c r="J1664" s="347"/>
      <c r="K1664" s="347"/>
      <c r="L1664" s="220"/>
      <c r="M1664" s="618"/>
    </row>
    <row r="1665" spans="1:13" ht="16.5" customHeight="1">
      <c r="A1665" s="202"/>
      <c r="B1665" s="426"/>
      <c r="C1665" s="426"/>
      <c r="D1665" s="443"/>
      <c r="E1665" s="203">
        <v>1</v>
      </c>
      <c r="F1665" s="215"/>
      <c r="G1665" s="205"/>
      <c r="H1665" s="206"/>
      <c r="I1665" s="237" t="s">
        <v>752</v>
      </c>
      <c r="J1665" s="347"/>
      <c r="K1665" s="220">
        <v>2901</v>
      </c>
      <c r="L1665" s="220">
        <v>2900</v>
      </c>
      <c r="M1665" s="618">
        <f>L1665/K1665*100</f>
        <v>99.96552912788694</v>
      </c>
    </row>
    <row r="1666" spans="1:13" ht="16.5" customHeight="1">
      <c r="A1666" s="202"/>
      <c r="B1666" s="426"/>
      <c r="C1666" s="426"/>
      <c r="D1666" s="443"/>
      <c r="E1666" s="203">
        <v>2</v>
      </c>
      <c r="F1666" s="215"/>
      <c r="G1666" s="205"/>
      <c r="H1666" s="206"/>
      <c r="I1666" s="237" t="s">
        <v>1838</v>
      </c>
      <c r="J1666" s="347"/>
      <c r="K1666" s="220">
        <v>813</v>
      </c>
      <c r="L1666" s="220">
        <v>813</v>
      </c>
      <c r="M1666" s="618">
        <f>L1666/K1666*100</f>
        <v>100</v>
      </c>
    </row>
    <row r="1667" spans="1:13" ht="13.5" customHeight="1">
      <c r="A1667" s="202"/>
      <c r="B1667" s="426"/>
      <c r="C1667" s="426"/>
      <c r="D1667" s="443"/>
      <c r="E1667" s="203">
        <v>3</v>
      </c>
      <c r="F1667" s="215"/>
      <c r="G1667" s="205"/>
      <c r="H1667" s="206"/>
      <c r="I1667" s="237" t="s">
        <v>961</v>
      </c>
      <c r="J1667" s="592"/>
      <c r="K1667" s="220">
        <v>3202</v>
      </c>
      <c r="L1667" s="220">
        <v>3201</v>
      </c>
      <c r="M1667" s="618">
        <f>L1667/K1667*100</f>
        <v>99.9687695190506</v>
      </c>
    </row>
    <row r="1668" spans="1:13" ht="8.25" customHeight="1">
      <c r="A1668" s="202"/>
      <c r="B1668" s="426"/>
      <c r="C1668" s="426"/>
      <c r="D1668" s="443"/>
      <c r="E1668" s="203"/>
      <c r="F1668" s="215"/>
      <c r="G1668" s="205"/>
      <c r="H1668" s="206"/>
      <c r="I1668" s="215"/>
      <c r="J1668" s="347"/>
      <c r="K1668" s="743"/>
      <c r="L1668" s="743"/>
      <c r="M1668" s="618"/>
    </row>
    <row r="1669" spans="1:13" ht="16.5" customHeight="1">
      <c r="A1669" s="202"/>
      <c r="B1669" s="426"/>
      <c r="C1669" s="426"/>
      <c r="D1669" s="443"/>
      <c r="E1669" s="203"/>
      <c r="F1669" s="248"/>
      <c r="G1669" s="401"/>
      <c r="H1669" s="402"/>
      <c r="I1669" s="401" t="s">
        <v>1853</v>
      </c>
      <c r="J1669" s="403"/>
      <c r="K1669" s="403">
        <f>SUM(K1662:K1668)</f>
        <v>6916</v>
      </c>
      <c r="L1669" s="403">
        <f>SUM(L1662:L1668)</f>
        <v>6914</v>
      </c>
      <c r="M1669" s="621">
        <f>L1669/K1669*100</f>
        <v>99.97108155002891</v>
      </c>
    </row>
    <row r="1670" spans="1:13" ht="6" customHeight="1">
      <c r="A1670" s="202"/>
      <c r="B1670" s="426"/>
      <c r="C1670" s="426"/>
      <c r="D1670" s="443"/>
      <c r="E1670" s="203"/>
      <c r="F1670" s="215"/>
      <c r="G1670" s="205"/>
      <c r="H1670" s="206"/>
      <c r="I1670" s="215"/>
      <c r="J1670" s="347"/>
      <c r="K1670" s="347"/>
      <c r="L1670" s="347"/>
      <c r="M1670" s="618"/>
    </row>
    <row r="1671" spans="1:13" ht="13.5" customHeight="1">
      <c r="A1671" s="202"/>
      <c r="B1671" s="426">
        <v>2</v>
      </c>
      <c r="C1671" s="426"/>
      <c r="D1671" s="443"/>
      <c r="E1671" s="203"/>
      <c r="F1671" s="215"/>
      <c r="G1671" s="406" t="s">
        <v>1526</v>
      </c>
      <c r="H1671" s="206"/>
      <c r="I1671" s="215"/>
      <c r="J1671" s="347"/>
      <c r="K1671" s="347"/>
      <c r="L1671" s="347"/>
      <c r="M1671" s="618"/>
    </row>
    <row r="1672" spans="1:13" ht="15.75" customHeight="1">
      <c r="A1672" s="202"/>
      <c r="B1672" s="426"/>
      <c r="C1672" s="426"/>
      <c r="D1672" s="443">
        <v>1</v>
      </c>
      <c r="E1672" s="203"/>
      <c r="F1672" s="215"/>
      <c r="G1672" s="205"/>
      <c r="H1672" s="206" t="s">
        <v>1837</v>
      </c>
      <c r="I1672" s="215"/>
      <c r="J1672" s="347"/>
      <c r="K1672" s="220"/>
      <c r="L1672" s="220"/>
      <c r="M1672" s="618"/>
    </row>
    <row r="1673" spans="1:13" ht="17.25" customHeight="1">
      <c r="A1673" s="202"/>
      <c r="B1673" s="426"/>
      <c r="C1673" s="426"/>
      <c r="D1673" s="443"/>
      <c r="E1673" s="203">
        <v>1</v>
      </c>
      <c r="F1673" s="215"/>
      <c r="G1673" s="205"/>
      <c r="H1673" s="206"/>
      <c r="I1673" s="237" t="s">
        <v>752</v>
      </c>
      <c r="J1673" s="347"/>
      <c r="K1673" s="220">
        <v>64</v>
      </c>
      <c r="L1673" s="220">
        <v>64</v>
      </c>
      <c r="M1673" s="618">
        <f>L1673/K1673*100</f>
        <v>100</v>
      </c>
    </row>
    <row r="1674" spans="1:13" ht="20.25" customHeight="1">
      <c r="A1674" s="202"/>
      <c r="B1674" s="426"/>
      <c r="C1674" s="426"/>
      <c r="D1674" s="443"/>
      <c r="E1674" s="203">
        <v>2</v>
      </c>
      <c r="F1674" s="215"/>
      <c r="G1674" s="205"/>
      <c r="H1674" s="206"/>
      <c r="I1674" s="237" t="s">
        <v>1838</v>
      </c>
      <c r="J1674" s="347"/>
      <c r="K1674" s="220">
        <v>18</v>
      </c>
      <c r="L1674" s="220">
        <v>18</v>
      </c>
      <c r="M1674" s="618">
        <f>L1674/K1674*100</f>
        <v>100</v>
      </c>
    </row>
    <row r="1675" spans="1:13" ht="18" customHeight="1">
      <c r="A1675" s="202"/>
      <c r="B1675" s="426"/>
      <c r="C1675" s="426"/>
      <c r="D1675" s="443"/>
      <c r="E1675" s="203">
        <v>3</v>
      </c>
      <c r="F1675" s="215"/>
      <c r="G1675" s="205"/>
      <c r="H1675" s="206"/>
      <c r="I1675" s="237" t="s">
        <v>961</v>
      </c>
      <c r="J1675" s="347"/>
      <c r="K1675" s="220">
        <v>1703</v>
      </c>
      <c r="L1675" s="220">
        <v>1703</v>
      </c>
      <c r="M1675" s="618">
        <f>L1675/K1675*100</f>
        <v>100</v>
      </c>
    </row>
    <row r="1676" spans="1:13" ht="20.25" customHeight="1">
      <c r="A1676" s="202"/>
      <c r="B1676" s="426"/>
      <c r="C1676" s="426"/>
      <c r="D1676" s="443"/>
      <c r="E1676" s="203"/>
      <c r="F1676" s="248"/>
      <c r="G1676" s="401"/>
      <c r="H1676" s="402"/>
      <c r="I1676" s="401" t="s">
        <v>1853</v>
      </c>
      <c r="J1676" s="403">
        <f>SUM(J1670:J1675)</f>
        <v>0</v>
      </c>
      <c r="K1676" s="403">
        <f>SUM(K1670:K1675)</f>
        <v>1785</v>
      </c>
      <c r="L1676" s="403">
        <f>SUM(L1670:L1675)</f>
        <v>1785</v>
      </c>
      <c r="M1676" s="621">
        <f>L1676/K1676*100</f>
        <v>100</v>
      </c>
    </row>
    <row r="1677" spans="1:13" ht="11.25" customHeight="1">
      <c r="A1677" s="202"/>
      <c r="B1677" s="426"/>
      <c r="C1677" s="426"/>
      <c r="D1677" s="443"/>
      <c r="E1677" s="203"/>
      <c r="F1677" s="215"/>
      <c r="G1677" s="406"/>
      <c r="H1677" s="399"/>
      <c r="I1677" s="406"/>
      <c r="J1677" s="467"/>
      <c r="K1677" s="467"/>
      <c r="L1677" s="467"/>
      <c r="M1677" s="618"/>
    </row>
    <row r="1678" spans="1:13" ht="18" customHeight="1">
      <c r="A1678" s="202"/>
      <c r="B1678" s="426"/>
      <c r="C1678" s="426"/>
      <c r="D1678" s="443"/>
      <c r="E1678" s="203"/>
      <c r="F1678" s="240"/>
      <c r="G1678" s="241"/>
      <c r="H1678" s="242"/>
      <c r="I1678" s="227" t="s">
        <v>1842</v>
      </c>
      <c r="J1678" s="415"/>
      <c r="K1678" s="415">
        <f>SUM(K1669+K1676)</f>
        <v>8701</v>
      </c>
      <c r="L1678" s="415">
        <f>SUM(L1669+L1676)</f>
        <v>8699</v>
      </c>
      <c r="M1678" s="624">
        <f>L1678/K1678*100</f>
        <v>99.97701413630618</v>
      </c>
    </row>
    <row r="1679" spans="1:13" ht="8.25" customHeight="1">
      <c r="A1679" s="202"/>
      <c r="B1679" s="426"/>
      <c r="C1679" s="426"/>
      <c r="D1679" s="443"/>
      <c r="E1679" s="203"/>
      <c r="F1679" s="215"/>
      <c r="G1679" s="205"/>
      <c r="H1679" s="206"/>
      <c r="I1679" s="237"/>
      <c r="J1679" s="347"/>
      <c r="K1679" s="347"/>
      <c r="L1679" s="347"/>
      <c r="M1679" s="618"/>
    </row>
    <row r="1680" spans="1:13" ht="16.5" customHeight="1">
      <c r="A1680" s="202">
        <v>88</v>
      </c>
      <c r="B1680" s="426"/>
      <c r="C1680" s="426">
        <v>2</v>
      </c>
      <c r="D1680" s="443"/>
      <c r="E1680" s="203"/>
      <c r="F1680" s="215" t="s">
        <v>1823</v>
      </c>
      <c r="G1680" s="205"/>
      <c r="H1680" s="206"/>
      <c r="I1680" s="215"/>
      <c r="J1680" s="347"/>
      <c r="K1680" s="347"/>
      <c r="L1680" s="347"/>
      <c r="M1680" s="618"/>
    </row>
    <row r="1681" spans="1:13" ht="17.25" customHeight="1">
      <c r="A1681" s="202"/>
      <c r="B1681" s="426"/>
      <c r="C1681" s="426"/>
      <c r="D1681" s="443">
        <v>1</v>
      </c>
      <c r="E1681" s="203"/>
      <c r="F1681" s="215"/>
      <c r="G1681" s="205"/>
      <c r="H1681" s="206" t="s">
        <v>1837</v>
      </c>
      <c r="I1681" s="215"/>
      <c r="J1681" s="347"/>
      <c r="K1681" s="347"/>
      <c r="L1681" s="347"/>
      <c r="M1681" s="618"/>
    </row>
    <row r="1682" spans="1:13" ht="16.5" customHeight="1">
      <c r="A1682" s="202"/>
      <c r="B1682" s="426"/>
      <c r="C1682" s="426"/>
      <c r="D1682" s="443"/>
      <c r="E1682" s="203">
        <v>5</v>
      </c>
      <c r="F1682" s="215"/>
      <c r="G1682" s="205"/>
      <c r="H1682" s="206"/>
      <c r="I1682" s="237" t="s">
        <v>893</v>
      </c>
      <c r="J1682" s="347"/>
      <c r="K1682" s="220">
        <v>100</v>
      </c>
      <c r="L1682" s="220">
        <v>100</v>
      </c>
      <c r="M1682" s="618">
        <f>L1682/K1682*100</f>
        <v>100</v>
      </c>
    </row>
    <row r="1683" spans="1:13" ht="8.25" customHeight="1">
      <c r="A1683" s="202"/>
      <c r="B1683" s="426"/>
      <c r="C1683" s="426"/>
      <c r="D1683" s="443"/>
      <c r="E1683" s="203"/>
      <c r="F1683" s="215"/>
      <c r="G1683" s="205"/>
      <c r="H1683" s="206"/>
      <c r="I1683" s="215"/>
      <c r="J1683" s="347"/>
      <c r="K1683" s="347"/>
      <c r="L1683" s="347"/>
      <c r="M1683" s="618"/>
    </row>
    <row r="1684" spans="1:13" ht="21" customHeight="1">
      <c r="A1684" s="202"/>
      <c r="B1684" s="426"/>
      <c r="C1684" s="426"/>
      <c r="D1684" s="443"/>
      <c r="E1684" s="203"/>
      <c r="F1684" s="240"/>
      <c r="G1684" s="241"/>
      <c r="H1684" s="242"/>
      <c r="I1684" s="227" t="s">
        <v>1842</v>
      </c>
      <c r="J1684" s="415"/>
      <c r="K1684" s="415">
        <f>SUM(K1682:K1683)</f>
        <v>100</v>
      </c>
      <c r="L1684" s="415">
        <f>SUM(L1682:L1683)</f>
        <v>100</v>
      </c>
      <c r="M1684" s="624">
        <f>L1684/K1684*100</f>
        <v>100</v>
      </c>
    </row>
    <row r="1685" spans="1:13" ht="9" customHeight="1">
      <c r="A1685" s="202"/>
      <c r="B1685" s="426"/>
      <c r="C1685" s="426"/>
      <c r="D1685" s="443"/>
      <c r="E1685" s="203"/>
      <c r="F1685" s="215"/>
      <c r="G1685" s="205"/>
      <c r="H1685" s="206"/>
      <c r="I1685" s="215"/>
      <c r="J1685" s="347"/>
      <c r="K1685" s="347"/>
      <c r="L1685" s="347"/>
      <c r="M1685" s="618"/>
    </row>
    <row r="1686" spans="1:13" ht="16.5" customHeight="1">
      <c r="A1686" s="202">
        <v>89</v>
      </c>
      <c r="B1686" s="426"/>
      <c r="C1686" s="426">
        <v>2</v>
      </c>
      <c r="D1686" s="443"/>
      <c r="E1686" s="203"/>
      <c r="F1686" s="215" t="s">
        <v>2044</v>
      </c>
      <c r="G1686" s="205"/>
      <c r="H1686" s="206"/>
      <c r="I1686" s="215"/>
      <c r="J1686" s="347"/>
      <c r="K1686" s="347"/>
      <c r="L1686" s="347"/>
      <c r="M1686" s="618"/>
    </row>
    <row r="1687" spans="1:13" ht="13.5" customHeight="1">
      <c r="A1687" s="202"/>
      <c r="B1687" s="426"/>
      <c r="C1687" s="426"/>
      <c r="D1687" s="443"/>
      <c r="E1687" s="203"/>
      <c r="F1687" s="215" t="s">
        <v>1733</v>
      </c>
      <c r="G1687" s="205"/>
      <c r="H1687" s="206"/>
      <c r="I1687" s="215"/>
      <c r="J1687" s="347"/>
      <c r="K1687" s="347"/>
      <c r="L1687" s="347"/>
      <c r="M1687" s="618"/>
    </row>
    <row r="1688" spans="1:13" ht="16.5" customHeight="1">
      <c r="A1688" s="202"/>
      <c r="B1688" s="426"/>
      <c r="C1688" s="426"/>
      <c r="D1688" s="443">
        <v>1</v>
      </c>
      <c r="E1688" s="203"/>
      <c r="F1688" s="215"/>
      <c r="G1688" s="205"/>
      <c r="H1688" s="206" t="s">
        <v>1837</v>
      </c>
      <c r="I1688" s="215"/>
      <c r="J1688" s="347"/>
      <c r="K1688" s="347"/>
      <c r="L1688" s="347"/>
      <c r="M1688" s="618"/>
    </row>
    <row r="1689" spans="1:13" ht="16.5" customHeight="1">
      <c r="A1689" s="202"/>
      <c r="B1689" s="426"/>
      <c r="C1689" s="426"/>
      <c r="D1689" s="443"/>
      <c r="E1689" s="203">
        <v>5</v>
      </c>
      <c r="F1689" s="215"/>
      <c r="G1689" s="205"/>
      <c r="H1689" s="206"/>
      <c r="I1689" s="237" t="s">
        <v>893</v>
      </c>
      <c r="J1689" s="347"/>
      <c r="K1689" s="220">
        <v>500</v>
      </c>
      <c r="L1689" s="220">
        <v>500</v>
      </c>
      <c r="M1689" s="618">
        <f aca="true" t="shared" si="7" ref="M1689:M1699">L1689/K1689*100</f>
        <v>100</v>
      </c>
    </row>
    <row r="1690" spans="1:13" ht="3" customHeight="1">
      <c r="A1690" s="202"/>
      <c r="B1690" s="426"/>
      <c r="C1690" s="426"/>
      <c r="D1690" s="443"/>
      <c r="E1690" s="203"/>
      <c r="F1690" s="215"/>
      <c r="G1690" s="205"/>
      <c r="H1690" s="206"/>
      <c r="I1690" s="215"/>
      <c r="J1690" s="347"/>
      <c r="K1690" s="347"/>
      <c r="L1690" s="347"/>
      <c r="M1690" s="618"/>
    </row>
    <row r="1691" spans="1:13" ht="16.5" customHeight="1">
      <c r="A1691" s="202"/>
      <c r="B1691" s="426"/>
      <c r="C1691" s="426"/>
      <c r="D1691" s="443"/>
      <c r="E1691" s="203"/>
      <c r="F1691" s="240"/>
      <c r="G1691" s="241"/>
      <c r="H1691" s="242"/>
      <c r="I1691" s="227" t="s">
        <v>1842</v>
      </c>
      <c r="J1691" s="415"/>
      <c r="K1691" s="415">
        <f>SUM(K1689:K1690)</f>
        <v>500</v>
      </c>
      <c r="L1691" s="415">
        <f>SUM(L1689:L1690)</f>
        <v>500</v>
      </c>
      <c r="M1691" s="624">
        <f t="shared" si="7"/>
        <v>100</v>
      </c>
    </row>
    <row r="1692" spans="1:13" ht="4.5" customHeight="1">
      <c r="A1692" s="202"/>
      <c r="B1692" s="426"/>
      <c r="C1692" s="426"/>
      <c r="D1692" s="443"/>
      <c r="E1692" s="203"/>
      <c r="F1692" s="215"/>
      <c r="G1692" s="205"/>
      <c r="H1692" s="206"/>
      <c r="I1692" s="215"/>
      <c r="J1692" s="347"/>
      <c r="K1692" s="347"/>
      <c r="L1692" s="347"/>
      <c r="M1692" s="618"/>
    </row>
    <row r="1693" spans="1:13" ht="16.5" customHeight="1">
      <c r="A1693" s="202">
        <v>90</v>
      </c>
      <c r="B1693" s="426"/>
      <c r="C1693" s="426">
        <v>2</v>
      </c>
      <c r="D1693" s="443"/>
      <c r="E1693" s="203"/>
      <c r="F1693" s="215" t="s">
        <v>1962</v>
      </c>
      <c r="G1693" s="205"/>
      <c r="H1693" s="206"/>
      <c r="I1693" s="215"/>
      <c r="J1693" s="347"/>
      <c r="K1693" s="347"/>
      <c r="L1693" s="347"/>
      <c r="M1693" s="618"/>
    </row>
    <row r="1694" spans="1:13" ht="16.5" customHeight="1">
      <c r="A1694" s="202"/>
      <c r="B1694" s="426"/>
      <c r="C1694" s="426"/>
      <c r="D1694" s="443">
        <v>1</v>
      </c>
      <c r="E1694" s="203"/>
      <c r="F1694" s="215"/>
      <c r="G1694" s="205"/>
      <c r="H1694" s="206" t="s">
        <v>1837</v>
      </c>
      <c r="I1694" s="215"/>
      <c r="J1694" s="347"/>
      <c r="K1694" s="220"/>
      <c r="L1694" s="220"/>
      <c r="M1694" s="618"/>
    </row>
    <row r="1695" spans="1:13" ht="16.5" customHeight="1">
      <c r="A1695" s="202"/>
      <c r="B1695" s="426"/>
      <c r="C1695" s="426"/>
      <c r="D1695" s="443"/>
      <c r="E1695" s="203">
        <v>5</v>
      </c>
      <c r="F1695" s="215"/>
      <c r="G1695" s="205"/>
      <c r="H1695" s="206"/>
      <c r="I1695" s="237" t="s">
        <v>893</v>
      </c>
      <c r="J1695" s="347"/>
      <c r="K1695" s="220">
        <v>131</v>
      </c>
      <c r="L1695" s="220">
        <v>131</v>
      </c>
      <c r="M1695" s="618">
        <f t="shared" si="7"/>
        <v>100</v>
      </c>
    </row>
    <row r="1696" spans="1:13" ht="1.5" customHeight="1">
      <c r="A1696" s="202"/>
      <c r="B1696" s="426"/>
      <c r="C1696" s="426"/>
      <c r="D1696" s="443"/>
      <c r="E1696" s="203"/>
      <c r="F1696" s="215"/>
      <c r="G1696" s="205"/>
      <c r="H1696" s="206"/>
      <c r="I1696" s="215"/>
      <c r="J1696" s="347"/>
      <c r="K1696" s="347"/>
      <c r="L1696" s="347"/>
      <c r="M1696" s="618"/>
    </row>
    <row r="1697" spans="1:13" ht="15" customHeight="1">
      <c r="A1697" s="202"/>
      <c r="B1697" s="426"/>
      <c r="C1697" s="426"/>
      <c r="D1697" s="443"/>
      <c r="E1697" s="203"/>
      <c r="F1697" s="246"/>
      <c r="G1697" s="241"/>
      <c r="H1697" s="242"/>
      <c r="I1697" s="227" t="s">
        <v>1842</v>
      </c>
      <c r="J1697" s="415"/>
      <c r="K1697" s="415">
        <f>SUM(K1695:K1696)</f>
        <v>131</v>
      </c>
      <c r="L1697" s="415">
        <f>SUM(L1695:L1696)</f>
        <v>131</v>
      </c>
      <c r="M1697" s="624">
        <f t="shared" si="7"/>
        <v>100</v>
      </c>
    </row>
    <row r="1698" spans="1:13" ht="6" customHeight="1">
      <c r="A1698" s="202"/>
      <c r="B1698" s="426"/>
      <c r="C1698" s="426"/>
      <c r="D1698" s="443"/>
      <c r="E1698" s="203"/>
      <c r="F1698" s="215"/>
      <c r="G1698" s="205"/>
      <c r="H1698" s="206"/>
      <c r="I1698" s="215"/>
      <c r="J1698" s="486"/>
      <c r="K1698" s="347"/>
      <c r="L1698" s="347"/>
      <c r="M1698" s="618"/>
    </row>
    <row r="1699" spans="1:13" ht="21.75" customHeight="1">
      <c r="A1699" s="228"/>
      <c r="B1699" s="427"/>
      <c r="C1699" s="427"/>
      <c r="D1699" s="446"/>
      <c r="E1699" s="249"/>
      <c r="F1699" s="932" t="s">
        <v>791</v>
      </c>
      <c r="G1699" s="932"/>
      <c r="H1699" s="932"/>
      <c r="I1699" s="933"/>
      <c r="J1699" s="486">
        <f>(SUM(J476:J1697,-J1536,-J1678,-J1654,-J1399-J1298-J1254-J1199-J1102-J1067-J1032-J984-J901-J839-J756-J723-J654-J639-J612-J586-J552-J525-J502)/2)-(J656/2)</f>
        <v>2961794</v>
      </c>
      <c r="K1699" s="486">
        <f>(SUM(K476:K1697,-K1536,-K1678,-K1654,-K1399-K1298-K1254-K1199-K1102-K1067-K1032-K984-K901-K839-K756-K723-K654-K639-K612-K586-K552-K525-K502)/2)-(K656/2)</f>
        <v>3592332</v>
      </c>
      <c r="L1699" s="486">
        <f>(SUM(L476:L1697,-L1536,-L1678,-L1654,-L1399-L1298-L1254-L1199-L1102-L1067-L1032-L984-L901-L839-L756-L723-L654-L639-L612-L586-L552-L525-L502)/2)-(L656/2)</f>
        <v>3315820</v>
      </c>
      <c r="M1699" s="718">
        <f t="shared" si="7"/>
        <v>92.30271589596953</v>
      </c>
    </row>
    <row r="1700" spans="1:13" ht="18.75" customHeight="1">
      <c r="A1700" s="202">
        <v>121</v>
      </c>
      <c r="B1700" s="594"/>
      <c r="C1700" s="594">
        <v>1</v>
      </c>
      <c r="D1700" s="595"/>
      <c r="E1700" s="602"/>
      <c r="F1700" s="215" t="s">
        <v>2034</v>
      </c>
      <c r="G1700" s="601"/>
      <c r="H1700" s="601"/>
      <c r="I1700" s="599"/>
      <c r="J1700" s="596"/>
      <c r="K1700" s="597"/>
      <c r="L1700" s="597"/>
      <c r="M1700" s="618"/>
    </row>
    <row r="1701" spans="1:13" ht="18" customHeight="1">
      <c r="A1701" s="123"/>
      <c r="B1701" s="425"/>
      <c r="C1701" s="425"/>
      <c r="D1701" s="442">
        <v>1</v>
      </c>
      <c r="E1701" s="124"/>
      <c r="F1701" s="138"/>
      <c r="G1701" s="130"/>
      <c r="H1701" s="206" t="s">
        <v>1837</v>
      </c>
      <c r="I1701" s="600"/>
      <c r="J1701" s="598"/>
      <c r="K1701" s="139"/>
      <c r="L1701" s="139"/>
      <c r="M1701" s="618"/>
    </row>
    <row r="1702" spans="1:13" ht="15" customHeight="1">
      <c r="A1702" s="202"/>
      <c r="B1702" s="426"/>
      <c r="C1702" s="426"/>
      <c r="D1702" s="443"/>
      <c r="E1702" s="203">
        <v>3</v>
      </c>
      <c r="F1702" s="215"/>
      <c r="G1702" s="205"/>
      <c r="H1702" s="256"/>
      <c r="I1702" s="237" t="s">
        <v>961</v>
      </c>
      <c r="J1702" s="139"/>
      <c r="K1702" s="258">
        <v>144</v>
      </c>
      <c r="L1702" s="258">
        <v>144</v>
      </c>
      <c r="M1702" s="618">
        <f>L1702/K1702*100</f>
        <v>100</v>
      </c>
    </row>
    <row r="1703" spans="1:13" ht="15" customHeight="1">
      <c r="A1703" s="202"/>
      <c r="B1703" s="426"/>
      <c r="C1703" s="426"/>
      <c r="D1703" s="443">
        <v>2</v>
      </c>
      <c r="E1703" s="203"/>
      <c r="F1703" s="215"/>
      <c r="G1703" s="205"/>
      <c r="H1703" s="238" t="s">
        <v>1840</v>
      </c>
      <c r="I1703" s="207"/>
      <c r="J1703" s="208"/>
      <c r="K1703" s="208"/>
      <c r="L1703" s="208"/>
      <c r="M1703" s="618"/>
    </row>
    <row r="1704" spans="1:13" ht="14.25" customHeight="1">
      <c r="A1704" s="202"/>
      <c r="B1704" s="426"/>
      <c r="C1704" s="426"/>
      <c r="D1704" s="443"/>
      <c r="E1704" s="203">
        <v>3</v>
      </c>
      <c r="F1704" s="215"/>
      <c r="G1704" s="205"/>
      <c r="H1704" s="256"/>
      <c r="I1704" s="237" t="s">
        <v>850</v>
      </c>
      <c r="J1704" s="258">
        <v>5000</v>
      </c>
      <c r="K1704" s="258">
        <v>13891</v>
      </c>
      <c r="L1704" s="258">
        <v>13723</v>
      </c>
      <c r="M1704" s="618">
        <f>L1704/K1704*100</f>
        <v>98.79058383125765</v>
      </c>
    </row>
    <row r="1705" spans="1:13" ht="4.5" customHeight="1">
      <c r="A1705" s="202"/>
      <c r="B1705" s="426"/>
      <c r="C1705" s="426"/>
      <c r="D1705" s="443"/>
      <c r="E1705" s="203"/>
      <c r="F1705" s="215"/>
      <c r="G1705" s="205"/>
      <c r="H1705" s="256"/>
      <c r="I1705" s="237"/>
      <c r="J1705" s="258"/>
      <c r="K1705" s="258"/>
      <c r="L1705" s="258"/>
      <c r="M1705" s="618"/>
    </row>
    <row r="1706" spans="1:13" ht="17.25" customHeight="1">
      <c r="A1706" s="202"/>
      <c r="B1706" s="426"/>
      <c r="C1706" s="426"/>
      <c r="D1706" s="443"/>
      <c r="E1706" s="203"/>
      <c r="F1706" s="227"/>
      <c r="G1706" s="225"/>
      <c r="H1706" s="265"/>
      <c r="I1706" s="227" t="s">
        <v>1842</v>
      </c>
      <c r="J1706" s="415">
        <f>SUM(J1702:J1705)</f>
        <v>5000</v>
      </c>
      <c r="K1706" s="415">
        <f>SUM(K1702:K1705)</f>
        <v>14035</v>
      </c>
      <c r="L1706" s="415">
        <f>SUM(L1702:L1705)</f>
        <v>13867</v>
      </c>
      <c r="M1706" s="717">
        <f>L1706/K1706*100</f>
        <v>98.80299251870323</v>
      </c>
    </row>
    <row r="1707" spans="1:13" ht="7.5" customHeight="1">
      <c r="A1707" s="202"/>
      <c r="B1707" s="426"/>
      <c r="C1707" s="426"/>
      <c r="D1707" s="443"/>
      <c r="E1707" s="203"/>
      <c r="F1707" s="215"/>
      <c r="G1707" s="205"/>
      <c r="H1707" s="259"/>
      <c r="I1707" s="215"/>
      <c r="J1707" s="349"/>
      <c r="K1707" s="262"/>
      <c r="L1707" s="262"/>
      <c r="M1707" s="618"/>
    </row>
    <row r="1708" spans="1:13" ht="27.75" customHeight="1">
      <c r="A1708" s="202">
        <v>122</v>
      </c>
      <c r="B1708" s="426"/>
      <c r="C1708" s="426"/>
      <c r="D1708" s="443"/>
      <c r="E1708" s="203"/>
      <c r="F1708" s="910" t="s">
        <v>1474</v>
      </c>
      <c r="G1708" s="911"/>
      <c r="H1708" s="911"/>
      <c r="I1708" s="912"/>
      <c r="J1708" s="262"/>
      <c r="K1708" s="267"/>
      <c r="L1708" s="267"/>
      <c r="M1708" s="618"/>
    </row>
    <row r="1709" spans="1:13" ht="3.75" customHeight="1">
      <c r="A1709" s="202"/>
      <c r="B1709" s="426"/>
      <c r="C1709" s="426"/>
      <c r="D1709" s="443"/>
      <c r="E1709" s="203"/>
      <c r="F1709" s="472"/>
      <c r="G1709" s="473"/>
      <c r="H1709" s="474"/>
      <c r="I1709" s="475"/>
      <c r="J1709" s="267"/>
      <c r="K1709" s="267"/>
      <c r="L1709" s="267"/>
      <c r="M1709" s="618"/>
    </row>
    <row r="1710" spans="1:13" ht="12" customHeight="1">
      <c r="A1710" s="202"/>
      <c r="B1710" s="426">
        <v>1</v>
      </c>
      <c r="C1710" s="426">
        <v>1</v>
      </c>
      <c r="D1710" s="443"/>
      <c r="E1710" s="203"/>
      <c r="F1710" s="406"/>
      <c r="G1710" s="406" t="s">
        <v>1932</v>
      </c>
      <c r="H1710" s="399"/>
      <c r="I1710" s="399"/>
      <c r="J1710" s="267"/>
      <c r="K1710" s="213"/>
      <c r="L1710" s="213"/>
      <c r="M1710" s="618"/>
    </row>
    <row r="1711" spans="1:13" ht="15" customHeight="1">
      <c r="A1711" s="202"/>
      <c r="B1711" s="426"/>
      <c r="C1711" s="426"/>
      <c r="D1711" s="443">
        <v>1</v>
      </c>
      <c r="E1711" s="203"/>
      <c r="F1711" s="215"/>
      <c r="G1711" s="205"/>
      <c r="H1711" s="238" t="s">
        <v>1837</v>
      </c>
      <c r="I1711" s="207"/>
      <c r="J1711" s="258"/>
      <c r="K1711" s="267"/>
      <c r="L1711" s="267"/>
      <c r="M1711" s="618"/>
    </row>
    <row r="1712" spans="1:13" ht="15" customHeight="1">
      <c r="A1712" s="202"/>
      <c r="B1712" s="426"/>
      <c r="C1712" s="426"/>
      <c r="D1712" s="443"/>
      <c r="E1712" s="203">
        <v>3</v>
      </c>
      <c r="F1712" s="215"/>
      <c r="G1712" s="205"/>
      <c r="H1712" s="256"/>
      <c r="I1712" s="237" t="s">
        <v>753</v>
      </c>
      <c r="J1712" s="258">
        <v>158520</v>
      </c>
      <c r="K1712" s="258">
        <v>158520</v>
      </c>
      <c r="L1712" s="258">
        <v>146879</v>
      </c>
      <c r="M1712" s="618">
        <f>L1712/K1712*100</f>
        <v>92.65644713600808</v>
      </c>
    </row>
    <row r="1713" spans="1:13" ht="15" customHeight="1">
      <c r="A1713" s="202"/>
      <c r="B1713" s="426"/>
      <c r="C1713" s="426"/>
      <c r="D1713" s="443">
        <v>2</v>
      </c>
      <c r="E1713" s="203"/>
      <c r="F1713" s="215"/>
      <c r="G1713" s="205"/>
      <c r="H1713" s="256" t="s">
        <v>1840</v>
      </c>
      <c r="I1713" s="237"/>
      <c r="J1713" s="258"/>
      <c r="K1713" s="258"/>
      <c r="L1713" s="258"/>
      <c r="M1713" s="618"/>
    </row>
    <row r="1714" spans="1:13" ht="12.75" customHeight="1">
      <c r="A1714" s="202"/>
      <c r="B1714" s="426"/>
      <c r="C1714" s="426"/>
      <c r="D1714" s="443"/>
      <c r="E1714" s="203">
        <v>1</v>
      </c>
      <c r="F1714" s="215"/>
      <c r="G1714" s="205"/>
      <c r="H1714" s="256"/>
      <c r="I1714" s="237" t="s">
        <v>849</v>
      </c>
      <c r="J1714" s="258">
        <v>6000</v>
      </c>
      <c r="K1714" s="258">
        <v>6000</v>
      </c>
      <c r="L1714" s="258">
        <v>3101</v>
      </c>
      <c r="M1714" s="618">
        <f>L1714/K1714*100</f>
        <v>51.68333333333334</v>
      </c>
    </row>
    <row r="1715" spans="1:13" ht="1.5" customHeight="1">
      <c r="A1715" s="202"/>
      <c r="B1715" s="426"/>
      <c r="C1715" s="426"/>
      <c r="D1715" s="443"/>
      <c r="E1715" s="203"/>
      <c r="F1715" s="215"/>
      <c r="G1715" s="205"/>
      <c r="H1715" s="256"/>
      <c r="I1715" s="237"/>
      <c r="J1715" s="258"/>
      <c r="K1715" s="258"/>
      <c r="L1715" s="258"/>
      <c r="M1715" s="618"/>
    </row>
    <row r="1716" spans="1:13" ht="13.5" customHeight="1">
      <c r="A1716" s="202"/>
      <c r="B1716" s="426"/>
      <c r="C1716" s="426"/>
      <c r="D1716" s="443"/>
      <c r="E1716" s="203">
        <v>3</v>
      </c>
      <c r="F1716" s="215"/>
      <c r="G1716" s="205"/>
      <c r="H1716" s="256"/>
      <c r="I1716" s="237" t="s">
        <v>850</v>
      </c>
      <c r="J1716" s="258">
        <v>19000</v>
      </c>
      <c r="K1716" s="258">
        <v>19000</v>
      </c>
      <c r="L1716" s="258">
        <v>11324</v>
      </c>
      <c r="M1716" s="618">
        <f>L1716/K1716*100</f>
        <v>59.599999999999994</v>
      </c>
    </row>
    <row r="1717" spans="1:13" ht="5.25" customHeight="1">
      <c r="A1717" s="202"/>
      <c r="B1717" s="426"/>
      <c r="C1717" s="426"/>
      <c r="D1717" s="443"/>
      <c r="E1717" s="203"/>
      <c r="F1717" s="215"/>
      <c r="G1717" s="205"/>
      <c r="H1717" s="256"/>
      <c r="I1717" s="350"/>
      <c r="J1717" s="466"/>
      <c r="K1717" s="351"/>
      <c r="L1717" s="351"/>
      <c r="M1717" s="618"/>
    </row>
    <row r="1718" spans="1:13" ht="15" customHeight="1">
      <c r="A1718" s="202"/>
      <c r="B1718" s="426"/>
      <c r="C1718" s="426"/>
      <c r="D1718" s="443"/>
      <c r="E1718" s="203"/>
      <c r="F1718" s="401"/>
      <c r="G1718" s="401"/>
      <c r="H1718" s="402"/>
      <c r="I1718" s="401" t="s">
        <v>1853</v>
      </c>
      <c r="J1718" s="403">
        <f>SUM(J1712:J1717)</f>
        <v>183520</v>
      </c>
      <c r="K1718" s="403">
        <f>SUM(K1712:K1717)</f>
        <v>183520</v>
      </c>
      <c r="L1718" s="403">
        <f>SUM(L1712:L1717)</f>
        <v>161304</v>
      </c>
      <c r="M1718" s="621">
        <f>L1718/K1718*100</f>
        <v>87.89450741063645</v>
      </c>
    </row>
    <row r="1719" spans="1:13" ht="5.25" customHeight="1">
      <c r="A1719" s="202"/>
      <c r="B1719" s="426"/>
      <c r="C1719" s="426"/>
      <c r="D1719" s="443"/>
      <c r="E1719" s="203"/>
      <c r="F1719" s="215"/>
      <c r="G1719" s="205"/>
      <c r="H1719" s="206"/>
      <c r="I1719" s="205"/>
      <c r="J1719" s="213"/>
      <c r="K1719" s="213"/>
      <c r="L1719" s="213"/>
      <c r="M1719" s="618"/>
    </row>
    <row r="1720" spans="1:13" ht="15" customHeight="1">
      <c r="A1720" s="202"/>
      <c r="B1720" s="426">
        <v>2</v>
      </c>
      <c r="C1720" s="426">
        <v>2</v>
      </c>
      <c r="D1720" s="443"/>
      <c r="E1720" s="203"/>
      <c r="F1720" s="215"/>
      <c r="G1720" s="406" t="s">
        <v>1933</v>
      </c>
      <c r="H1720" s="399"/>
      <c r="I1720" s="399"/>
      <c r="J1720" s="213"/>
      <c r="K1720" s="213"/>
      <c r="L1720" s="213"/>
      <c r="M1720" s="618"/>
    </row>
    <row r="1721" spans="1:13" ht="15" customHeight="1">
      <c r="A1721" s="202"/>
      <c r="B1721" s="426"/>
      <c r="C1721" s="426"/>
      <c r="D1721" s="443">
        <v>1</v>
      </c>
      <c r="E1721" s="203"/>
      <c r="F1721" s="215"/>
      <c r="G1721" s="205"/>
      <c r="H1721" s="238" t="s">
        <v>1837</v>
      </c>
      <c r="I1721" s="207"/>
      <c r="J1721" s="213"/>
      <c r="K1721" s="267"/>
      <c r="L1721" s="267"/>
      <c r="M1721" s="618"/>
    </row>
    <row r="1722" spans="1:13" ht="18.75" customHeight="1">
      <c r="A1722" s="202"/>
      <c r="B1722" s="426"/>
      <c r="C1722" s="426"/>
      <c r="D1722" s="443"/>
      <c r="E1722" s="203">
        <v>3</v>
      </c>
      <c r="F1722" s="215"/>
      <c r="G1722" s="205"/>
      <c r="H1722" s="256"/>
      <c r="I1722" s="237" t="s">
        <v>753</v>
      </c>
      <c r="J1722" s="258">
        <v>12300</v>
      </c>
      <c r="K1722" s="258">
        <v>15999</v>
      </c>
      <c r="L1722" s="258">
        <v>14196</v>
      </c>
      <c r="M1722" s="618">
        <f>L1722/K1722*100</f>
        <v>88.7305456591037</v>
      </c>
    </row>
    <row r="1723" spans="1:13" ht="15" customHeight="1">
      <c r="A1723" s="202"/>
      <c r="B1723" s="426"/>
      <c r="C1723" s="426"/>
      <c r="D1723" s="443">
        <v>2</v>
      </c>
      <c r="E1723" s="203"/>
      <c r="F1723" s="215"/>
      <c r="G1723" s="205"/>
      <c r="H1723" s="256" t="s">
        <v>1840</v>
      </c>
      <c r="I1723" s="237"/>
      <c r="J1723" s="258"/>
      <c r="K1723" s="258"/>
      <c r="L1723" s="258"/>
      <c r="M1723" s="618"/>
    </row>
    <row r="1724" spans="1:13" ht="15" customHeight="1">
      <c r="A1724" s="202"/>
      <c r="B1724" s="426"/>
      <c r="C1724" s="426"/>
      <c r="D1724" s="443"/>
      <c r="E1724" s="203">
        <v>1</v>
      </c>
      <c r="F1724" s="215"/>
      <c r="G1724" s="205"/>
      <c r="H1724" s="256"/>
      <c r="I1724" s="237" t="s">
        <v>1841</v>
      </c>
      <c r="J1724" s="258">
        <v>20000</v>
      </c>
      <c r="K1724" s="258">
        <v>13862</v>
      </c>
      <c r="L1724" s="258"/>
      <c r="M1724" s="618"/>
    </row>
    <row r="1725" spans="1:13" ht="15" customHeight="1">
      <c r="A1725" s="202"/>
      <c r="B1725" s="426"/>
      <c r="C1725" s="426"/>
      <c r="D1725" s="443"/>
      <c r="E1725" s="203">
        <v>2</v>
      </c>
      <c r="F1725" s="215"/>
      <c r="G1725" s="205"/>
      <c r="H1725" s="256"/>
      <c r="I1725" s="237" t="s">
        <v>1843</v>
      </c>
      <c r="J1725" s="258"/>
      <c r="K1725" s="258">
        <v>7849</v>
      </c>
      <c r="L1725" s="258">
        <v>7849</v>
      </c>
      <c r="M1725" s="618">
        <f>L1725/K1725*100</f>
        <v>100</v>
      </c>
    </row>
    <row r="1726" spans="1:13" ht="15" customHeight="1">
      <c r="A1726" s="202"/>
      <c r="B1726" s="426"/>
      <c r="C1726" s="426"/>
      <c r="D1726" s="443"/>
      <c r="E1726" s="203">
        <v>3</v>
      </c>
      <c r="F1726" s="215"/>
      <c r="G1726" s="205"/>
      <c r="H1726" s="256"/>
      <c r="I1726" s="237" t="s">
        <v>850</v>
      </c>
      <c r="J1726" s="258">
        <v>6000</v>
      </c>
      <c r="K1726" s="258">
        <v>11489</v>
      </c>
      <c r="L1726" s="258">
        <v>8924</v>
      </c>
      <c r="M1726" s="618">
        <f>L1726/K1726*100</f>
        <v>77.67429715379929</v>
      </c>
    </row>
    <row r="1727" spans="1:13" ht="9.75" customHeight="1">
      <c r="A1727" s="202"/>
      <c r="B1727" s="426"/>
      <c r="C1727" s="426"/>
      <c r="D1727" s="443"/>
      <c r="E1727" s="203"/>
      <c r="F1727" s="215"/>
      <c r="G1727" s="205"/>
      <c r="H1727" s="256"/>
      <c r="I1727" s="237"/>
      <c r="J1727" s="258"/>
      <c r="K1727" s="258"/>
      <c r="L1727" s="258"/>
      <c r="M1727" s="618"/>
    </row>
    <row r="1728" spans="1:13" ht="18" customHeight="1">
      <c r="A1728" s="202"/>
      <c r="B1728" s="426"/>
      <c r="C1728" s="426"/>
      <c r="D1728" s="443"/>
      <c r="E1728" s="203"/>
      <c r="F1728" s="248"/>
      <c r="G1728" s="401"/>
      <c r="H1728" s="402"/>
      <c r="I1728" s="401" t="s">
        <v>1853</v>
      </c>
      <c r="J1728" s="403">
        <f>SUM(J1722:J1727)</f>
        <v>38300</v>
      </c>
      <c r="K1728" s="403">
        <f>SUM(K1722:K1727)</f>
        <v>49199</v>
      </c>
      <c r="L1728" s="403">
        <f>SUM(L1722:L1727)</f>
        <v>30969</v>
      </c>
      <c r="M1728" s="621">
        <f>L1728/K1728*100</f>
        <v>62.94640134962093</v>
      </c>
    </row>
    <row r="1729" spans="1:13" ht="6" customHeight="1">
      <c r="A1729" s="202"/>
      <c r="B1729" s="426"/>
      <c r="C1729" s="426"/>
      <c r="D1729" s="443"/>
      <c r="E1729" s="203"/>
      <c r="F1729" s="215"/>
      <c r="G1729" s="205"/>
      <c r="H1729" s="206"/>
      <c r="I1729" s="205"/>
      <c r="J1729" s="213"/>
      <c r="K1729" s="213"/>
      <c r="L1729" s="213"/>
      <c r="M1729" s="618"/>
    </row>
    <row r="1730" spans="1:13" ht="15" customHeight="1">
      <c r="A1730" s="202"/>
      <c r="B1730" s="426">
        <v>3</v>
      </c>
      <c r="C1730" s="426">
        <v>1</v>
      </c>
      <c r="D1730" s="443"/>
      <c r="E1730" s="203"/>
      <c r="F1730" s="406"/>
      <c r="G1730" s="406" t="s">
        <v>1475</v>
      </c>
      <c r="H1730" s="399"/>
      <c r="I1730" s="399"/>
      <c r="J1730" s="467"/>
      <c r="K1730" s="213"/>
      <c r="L1730" s="213"/>
      <c r="M1730" s="618"/>
    </row>
    <row r="1731" spans="1:13" ht="15" customHeight="1">
      <c r="A1731" s="202"/>
      <c r="B1731" s="426"/>
      <c r="C1731" s="426"/>
      <c r="D1731" s="443">
        <v>1</v>
      </c>
      <c r="E1731" s="203"/>
      <c r="F1731" s="215"/>
      <c r="G1731" s="205"/>
      <c r="H1731" s="238" t="s">
        <v>1837</v>
      </c>
      <c r="I1731" s="207"/>
      <c r="J1731" s="267"/>
      <c r="K1731" s="267"/>
      <c r="L1731" s="267"/>
      <c r="M1731" s="618"/>
    </row>
    <row r="1732" spans="1:13" ht="15" customHeight="1">
      <c r="A1732" s="202"/>
      <c r="B1732" s="426"/>
      <c r="C1732" s="426"/>
      <c r="D1732" s="443"/>
      <c r="E1732" s="203">
        <v>3</v>
      </c>
      <c r="F1732" s="215"/>
      <c r="G1732" s="205"/>
      <c r="H1732" s="256"/>
      <c r="I1732" s="237" t="s">
        <v>753</v>
      </c>
      <c r="J1732" s="258">
        <v>39529</v>
      </c>
      <c r="K1732" s="258">
        <v>39666</v>
      </c>
      <c r="L1732" s="258">
        <v>39666</v>
      </c>
      <c r="M1732" s="618">
        <f>L1732/K1732*100</f>
        <v>100</v>
      </c>
    </row>
    <row r="1733" spans="1:13" ht="6" customHeight="1">
      <c r="A1733" s="202"/>
      <c r="B1733" s="426"/>
      <c r="C1733" s="426"/>
      <c r="D1733" s="443"/>
      <c r="E1733" s="203"/>
      <c r="F1733" s="215"/>
      <c r="G1733" s="205"/>
      <c r="H1733" s="256"/>
      <c r="I1733" s="237"/>
      <c r="J1733" s="258"/>
      <c r="K1733" s="258"/>
      <c r="L1733" s="258"/>
      <c r="M1733" s="618"/>
    </row>
    <row r="1734" spans="1:13" ht="15" customHeight="1">
      <c r="A1734" s="202"/>
      <c r="B1734" s="426"/>
      <c r="C1734" s="426"/>
      <c r="D1734" s="443"/>
      <c r="E1734" s="203"/>
      <c r="F1734" s="248"/>
      <c r="G1734" s="401"/>
      <c r="H1734" s="402"/>
      <c r="I1734" s="401" t="s">
        <v>1853</v>
      </c>
      <c r="J1734" s="403">
        <f>SUM(J1732:J1733)</f>
        <v>39529</v>
      </c>
      <c r="K1734" s="403">
        <f>SUM(K1732:K1733)</f>
        <v>39666</v>
      </c>
      <c r="L1734" s="403">
        <f>SUM(L1732:L1733)</f>
        <v>39666</v>
      </c>
      <c r="M1734" s="621">
        <f>L1734/K1734*100</f>
        <v>100</v>
      </c>
    </row>
    <row r="1735" spans="1:13" ht="5.25" customHeight="1">
      <c r="A1735" s="202"/>
      <c r="B1735" s="426"/>
      <c r="C1735" s="426"/>
      <c r="D1735" s="443"/>
      <c r="E1735" s="203"/>
      <c r="F1735" s="215"/>
      <c r="G1735" s="205"/>
      <c r="H1735" s="206"/>
      <c r="I1735" s="205"/>
      <c r="J1735" s="213"/>
      <c r="K1735" s="213"/>
      <c r="L1735" s="213"/>
      <c r="M1735" s="618"/>
    </row>
    <row r="1736" spans="1:13" ht="15" customHeight="1">
      <c r="A1736" s="202"/>
      <c r="B1736" s="426">
        <v>4</v>
      </c>
      <c r="C1736" s="426">
        <v>2</v>
      </c>
      <c r="D1736" s="443"/>
      <c r="E1736" s="203"/>
      <c r="F1736" s="215"/>
      <c r="G1736" s="406" t="s">
        <v>1476</v>
      </c>
      <c r="H1736" s="399"/>
      <c r="I1736" s="399"/>
      <c r="J1736" s="213"/>
      <c r="K1736" s="213"/>
      <c r="L1736" s="213"/>
      <c r="M1736" s="618"/>
    </row>
    <row r="1737" spans="1:13" ht="15" customHeight="1">
      <c r="A1737" s="202"/>
      <c r="B1737" s="426"/>
      <c r="C1737" s="426"/>
      <c r="D1737" s="443"/>
      <c r="E1737" s="203"/>
      <c r="F1737" s="215"/>
      <c r="G1737" s="406" t="s">
        <v>1931</v>
      </c>
      <c r="H1737" s="399"/>
      <c r="I1737" s="399"/>
      <c r="J1737" s="213"/>
      <c r="K1737" s="213"/>
      <c r="L1737" s="213"/>
      <c r="M1737" s="618"/>
    </row>
    <row r="1738" spans="1:13" ht="15" customHeight="1">
      <c r="A1738" s="202"/>
      <c r="B1738" s="426"/>
      <c r="C1738" s="426"/>
      <c r="D1738" s="443">
        <v>1</v>
      </c>
      <c r="E1738" s="203"/>
      <c r="F1738" s="215"/>
      <c r="G1738" s="205"/>
      <c r="H1738" s="238" t="s">
        <v>1837</v>
      </c>
      <c r="I1738" s="207"/>
      <c r="J1738" s="267"/>
      <c r="K1738" s="267"/>
      <c r="L1738" s="267"/>
      <c r="M1738" s="618"/>
    </row>
    <row r="1739" spans="1:13" ht="15" customHeight="1">
      <c r="A1739" s="202"/>
      <c r="B1739" s="426"/>
      <c r="C1739" s="426"/>
      <c r="D1739" s="443"/>
      <c r="E1739" s="203">
        <v>3</v>
      </c>
      <c r="F1739" s="215"/>
      <c r="G1739" s="205"/>
      <c r="H1739" s="256"/>
      <c r="I1739" s="237" t="s">
        <v>753</v>
      </c>
      <c r="J1739" s="258">
        <v>64526</v>
      </c>
      <c r="K1739" s="258">
        <v>64389</v>
      </c>
      <c r="L1739" s="258">
        <v>61926</v>
      </c>
      <c r="M1739" s="618">
        <f>L1739/K1739*100</f>
        <v>96.17481246796812</v>
      </c>
    </row>
    <row r="1740" spans="1:13" ht="3.75" customHeight="1">
      <c r="A1740" s="202"/>
      <c r="B1740" s="426"/>
      <c r="C1740" s="426"/>
      <c r="D1740" s="443"/>
      <c r="E1740" s="203"/>
      <c r="F1740" s="215"/>
      <c r="G1740" s="205"/>
      <c r="H1740" s="256"/>
      <c r="I1740" s="237"/>
      <c r="J1740" s="258"/>
      <c r="K1740" s="258"/>
      <c r="L1740" s="258"/>
      <c r="M1740" s="618"/>
    </row>
    <row r="1741" spans="1:13" ht="15" customHeight="1">
      <c r="A1741" s="202"/>
      <c r="B1741" s="426"/>
      <c r="C1741" s="426"/>
      <c r="D1741" s="443"/>
      <c r="E1741" s="203"/>
      <c r="F1741" s="248"/>
      <c r="G1741" s="401"/>
      <c r="H1741" s="402"/>
      <c r="I1741" s="401" t="s">
        <v>1853</v>
      </c>
      <c r="J1741" s="403">
        <f>SUM(J1739:J1740)</f>
        <v>64526</v>
      </c>
      <c r="K1741" s="403">
        <f>SUM(K1739:K1740)</f>
        <v>64389</v>
      </c>
      <c r="L1741" s="403">
        <f>SUM(L1739:L1740)</f>
        <v>61926</v>
      </c>
      <c r="M1741" s="621">
        <f>L1741/K1741*100</f>
        <v>96.17481246796812</v>
      </c>
    </row>
    <row r="1742" spans="1:13" ht="6" customHeight="1">
      <c r="A1742" s="202"/>
      <c r="B1742" s="426"/>
      <c r="C1742" s="426"/>
      <c r="D1742" s="443"/>
      <c r="E1742" s="203"/>
      <c r="F1742" s="215"/>
      <c r="G1742" s="205"/>
      <c r="H1742" s="206"/>
      <c r="I1742" s="205"/>
      <c r="J1742" s="213"/>
      <c r="K1742" s="213"/>
      <c r="L1742" s="213"/>
      <c r="M1742" s="618"/>
    </row>
    <row r="1743" spans="1:13" ht="15" customHeight="1">
      <c r="A1743" s="202"/>
      <c r="B1743" s="426">
        <v>5</v>
      </c>
      <c r="C1743" s="426">
        <v>2</v>
      </c>
      <c r="D1743" s="443"/>
      <c r="E1743" s="203"/>
      <c r="F1743" s="215"/>
      <c r="G1743" s="406" t="s">
        <v>1477</v>
      </c>
      <c r="H1743" s="399"/>
      <c r="I1743" s="399"/>
      <c r="J1743" s="213"/>
      <c r="K1743" s="213"/>
      <c r="L1743" s="213"/>
      <c r="M1743" s="618"/>
    </row>
    <row r="1744" spans="1:13" ht="15" customHeight="1">
      <c r="A1744" s="202"/>
      <c r="B1744" s="426"/>
      <c r="C1744" s="426"/>
      <c r="D1744" s="443"/>
      <c r="E1744" s="203"/>
      <c r="F1744" s="215"/>
      <c r="G1744" s="406" t="s">
        <v>1931</v>
      </c>
      <c r="H1744" s="399"/>
      <c r="I1744" s="399"/>
      <c r="J1744" s="213"/>
      <c r="K1744" s="213"/>
      <c r="L1744" s="213"/>
      <c r="M1744" s="618"/>
    </row>
    <row r="1745" spans="1:13" ht="15" customHeight="1">
      <c r="A1745" s="202"/>
      <c r="B1745" s="426"/>
      <c r="C1745" s="426"/>
      <c r="D1745" s="443">
        <v>1</v>
      </c>
      <c r="E1745" s="203"/>
      <c r="F1745" s="215"/>
      <c r="G1745" s="205"/>
      <c r="H1745" s="238" t="s">
        <v>1837</v>
      </c>
      <c r="I1745" s="207"/>
      <c r="J1745" s="267"/>
      <c r="K1745" s="267"/>
      <c r="L1745" s="267"/>
      <c r="M1745" s="618"/>
    </row>
    <row r="1746" spans="1:13" ht="15" customHeight="1">
      <c r="A1746" s="202"/>
      <c r="B1746" s="426"/>
      <c r="C1746" s="426"/>
      <c r="D1746" s="443"/>
      <c r="E1746" s="203">
        <v>3</v>
      </c>
      <c r="F1746" s="215"/>
      <c r="G1746" s="205"/>
      <c r="H1746" s="256"/>
      <c r="I1746" s="237" t="s">
        <v>753</v>
      </c>
      <c r="J1746" s="258">
        <v>864</v>
      </c>
      <c r="K1746" s="258">
        <v>1764</v>
      </c>
      <c r="L1746" s="258">
        <v>1692</v>
      </c>
      <c r="M1746" s="618">
        <f>L1746/K1746*100</f>
        <v>95.91836734693877</v>
      </c>
    </row>
    <row r="1747" spans="1:13" ht="9" customHeight="1">
      <c r="A1747" s="202"/>
      <c r="B1747" s="426"/>
      <c r="C1747" s="426"/>
      <c r="D1747" s="443"/>
      <c r="E1747" s="203"/>
      <c r="F1747" s="215"/>
      <c r="G1747" s="205"/>
      <c r="H1747" s="256"/>
      <c r="I1747" s="237"/>
      <c r="J1747" s="258"/>
      <c r="K1747" s="258"/>
      <c r="L1747" s="258"/>
      <c r="M1747" s="618"/>
    </row>
    <row r="1748" spans="1:13" ht="15" customHeight="1">
      <c r="A1748" s="202"/>
      <c r="B1748" s="426"/>
      <c r="C1748" s="426"/>
      <c r="D1748" s="443"/>
      <c r="E1748" s="203"/>
      <c r="F1748" s="248"/>
      <c r="G1748" s="401"/>
      <c r="H1748" s="402"/>
      <c r="I1748" s="401" t="s">
        <v>1853</v>
      </c>
      <c r="J1748" s="403">
        <f>SUM(J1746:J1747)</f>
        <v>864</v>
      </c>
      <c r="K1748" s="403">
        <f>SUM(K1746:K1747)</f>
        <v>1764</v>
      </c>
      <c r="L1748" s="403">
        <f>SUM(L1746:L1747)</f>
        <v>1692</v>
      </c>
      <c r="M1748" s="621">
        <f>L1748/K1748*100</f>
        <v>95.91836734693877</v>
      </c>
    </row>
    <row r="1749" spans="1:13" ht="12" customHeight="1">
      <c r="A1749" s="202"/>
      <c r="B1749" s="426"/>
      <c r="C1749" s="426"/>
      <c r="D1749" s="443"/>
      <c r="E1749" s="203"/>
      <c r="F1749" s="215"/>
      <c r="G1749" s="205"/>
      <c r="H1749" s="206"/>
      <c r="I1749" s="205"/>
      <c r="J1749" s="213"/>
      <c r="K1749" s="213"/>
      <c r="L1749" s="213"/>
      <c r="M1749" s="618"/>
    </row>
    <row r="1750" spans="1:13" ht="23.25" customHeight="1">
      <c r="A1750" s="202"/>
      <c r="B1750" s="426"/>
      <c r="C1750" s="426"/>
      <c r="D1750" s="443"/>
      <c r="E1750" s="203"/>
      <c r="F1750" s="227"/>
      <c r="G1750" s="225"/>
      <c r="H1750" s="265"/>
      <c r="I1750" s="227" t="s">
        <v>1842</v>
      </c>
      <c r="J1750" s="266">
        <f>SUM(J1712:J1748)/2</f>
        <v>326739</v>
      </c>
      <c r="K1750" s="266">
        <f>SUM(K1712:K1748)/2</f>
        <v>338538</v>
      </c>
      <c r="L1750" s="266">
        <f>SUM(L1712:L1748)/2</f>
        <v>295557</v>
      </c>
      <c r="M1750" s="717">
        <f>L1750/K1750*100</f>
        <v>87.30393633801819</v>
      </c>
    </row>
    <row r="1751" spans="1:13" ht="9.75" customHeight="1">
      <c r="A1751" s="202"/>
      <c r="B1751" s="426"/>
      <c r="C1751" s="426"/>
      <c r="D1751" s="443"/>
      <c r="E1751" s="203"/>
      <c r="F1751" s="215"/>
      <c r="G1751" s="205"/>
      <c r="H1751" s="256"/>
      <c r="I1751" s="237"/>
      <c r="J1751" s="258"/>
      <c r="K1751" s="258"/>
      <c r="L1751" s="258"/>
      <c r="M1751" s="618"/>
    </row>
    <row r="1752" spans="1:13" ht="15" customHeight="1">
      <c r="A1752" s="202">
        <v>123</v>
      </c>
      <c r="B1752" s="426"/>
      <c r="C1752" s="426">
        <v>2</v>
      </c>
      <c r="D1752" s="443"/>
      <c r="E1752" s="203"/>
      <c r="F1752" s="215" t="s">
        <v>2035</v>
      </c>
      <c r="G1752" s="205"/>
      <c r="H1752" s="256"/>
      <c r="I1752" s="207"/>
      <c r="J1752" s="267"/>
      <c r="K1752" s="267"/>
      <c r="L1752" s="267"/>
      <c r="M1752" s="618"/>
    </row>
    <row r="1753" spans="1:13" ht="15" customHeight="1">
      <c r="A1753" s="202"/>
      <c r="B1753" s="426"/>
      <c r="C1753" s="426"/>
      <c r="D1753" s="443">
        <v>1</v>
      </c>
      <c r="E1753" s="203"/>
      <c r="F1753" s="215"/>
      <c r="G1753" s="205"/>
      <c r="H1753" s="238" t="s">
        <v>1837</v>
      </c>
      <c r="I1753" s="207"/>
      <c r="J1753" s="267"/>
      <c r="K1753" s="267"/>
      <c r="L1753" s="267"/>
      <c r="M1753" s="618"/>
    </row>
    <row r="1754" spans="1:13" ht="19.5" customHeight="1">
      <c r="A1754" s="202"/>
      <c r="B1754" s="426"/>
      <c r="C1754" s="426"/>
      <c r="D1754" s="443"/>
      <c r="E1754" s="203">
        <v>3</v>
      </c>
      <c r="F1754" s="215"/>
      <c r="G1754" s="205"/>
      <c r="H1754" s="256"/>
      <c r="I1754" s="237" t="s">
        <v>753</v>
      </c>
      <c r="J1754" s="258">
        <v>1500</v>
      </c>
      <c r="K1754" s="258">
        <v>1500</v>
      </c>
      <c r="L1754" s="258">
        <v>176</v>
      </c>
      <c r="M1754" s="618">
        <f>L1754/K1754*100</f>
        <v>11.733333333333333</v>
      </c>
    </row>
    <row r="1755" spans="1:13" ht="15" customHeight="1">
      <c r="A1755" s="202"/>
      <c r="B1755" s="426"/>
      <c r="C1755" s="426"/>
      <c r="D1755" s="443">
        <v>2</v>
      </c>
      <c r="E1755" s="203"/>
      <c r="F1755" s="215"/>
      <c r="G1755" s="205"/>
      <c r="H1755" s="256" t="s">
        <v>1840</v>
      </c>
      <c r="I1755" s="237"/>
      <c r="J1755" s="258"/>
      <c r="K1755" s="258"/>
      <c r="L1755" s="258"/>
      <c r="M1755" s="618"/>
    </row>
    <row r="1756" spans="1:13" ht="15" customHeight="1">
      <c r="A1756" s="202"/>
      <c r="B1756" s="426"/>
      <c r="C1756" s="426"/>
      <c r="D1756" s="443"/>
      <c r="E1756" s="203">
        <v>1</v>
      </c>
      <c r="F1756" s="215"/>
      <c r="G1756" s="205"/>
      <c r="H1756" s="256"/>
      <c r="I1756" s="237" t="s">
        <v>1841</v>
      </c>
      <c r="J1756" s="258">
        <v>3000</v>
      </c>
      <c r="K1756" s="258">
        <v>2490</v>
      </c>
      <c r="L1756" s="258">
        <v>1566</v>
      </c>
      <c r="M1756" s="618">
        <f>L1756/K1756*100</f>
        <v>62.89156626506024</v>
      </c>
    </row>
    <row r="1757" spans="1:13" ht="5.25" customHeight="1">
      <c r="A1757" s="202"/>
      <c r="B1757" s="426"/>
      <c r="C1757" s="426"/>
      <c r="D1757" s="443"/>
      <c r="E1757" s="203"/>
      <c r="F1757" s="215"/>
      <c r="G1757" s="205"/>
      <c r="H1757" s="256"/>
      <c r="I1757" s="237"/>
      <c r="J1757" s="257"/>
      <c r="K1757" s="257"/>
      <c r="L1757" s="257"/>
      <c r="M1757" s="618"/>
    </row>
    <row r="1758" spans="1:13" ht="21" customHeight="1">
      <c r="A1758" s="202"/>
      <c r="B1758" s="426"/>
      <c r="C1758" s="426"/>
      <c r="D1758" s="443"/>
      <c r="E1758" s="203"/>
      <c r="F1758" s="227"/>
      <c r="G1758" s="225"/>
      <c r="H1758" s="265"/>
      <c r="I1758" s="227" t="s">
        <v>1842</v>
      </c>
      <c r="J1758" s="266">
        <f>SUM(J1754:J1757)</f>
        <v>4500</v>
      </c>
      <c r="K1758" s="266">
        <f>SUM(K1754:K1757)</f>
        <v>3990</v>
      </c>
      <c r="L1758" s="266">
        <f>SUM(L1754:L1757)</f>
        <v>1742</v>
      </c>
      <c r="M1758" s="717">
        <f>L1758/K1758*100</f>
        <v>43.659147869674186</v>
      </c>
    </row>
    <row r="1759" spans="1:13" ht="6" customHeight="1">
      <c r="A1759" s="202"/>
      <c r="B1759" s="426"/>
      <c r="C1759" s="426"/>
      <c r="D1759" s="443"/>
      <c r="E1759" s="203"/>
      <c r="F1759" s="215"/>
      <c r="G1759" s="205"/>
      <c r="H1759" s="256"/>
      <c r="I1759" s="237"/>
      <c r="J1759" s="258"/>
      <c r="K1759" s="258"/>
      <c r="L1759" s="258"/>
      <c r="M1759" s="618"/>
    </row>
    <row r="1760" spans="1:13" ht="15" customHeight="1">
      <c r="A1760" s="202">
        <v>124</v>
      </c>
      <c r="B1760" s="426"/>
      <c r="C1760" s="426">
        <v>1</v>
      </c>
      <c r="D1760" s="443"/>
      <c r="E1760" s="203"/>
      <c r="F1760" s="215" t="s">
        <v>2036</v>
      </c>
      <c r="G1760" s="205"/>
      <c r="H1760" s="256"/>
      <c r="I1760" s="207"/>
      <c r="J1760" s="267"/>
      <c r="K1760" s="267"/>
      <c r="L1760" s="267"/>
      <c r="M1760" s="618"/>
    </row>
    <row r="1761" spans="1:13" ht="15" customHeight="1">
      <c r="A1761" s="202"/>
      <c r="B1761" s="426"/>
      <c r="C1761" s="426"/>
      <c r="D1761" s="443">
        <v>1</v>
      </c>
      <c r="E1761" s="203"/>
      <c r="F1761" s="215"/>
      <c r="G1761" s="205"/>
      <c r="H1761" s="238" t="s">
        <v>1837</v>
      </c>
      <c r="I1761" s="207"/>
      <c r="J1761" s="267"/>
      <c r="K1761" s="267"/>
      <c r="L1761" s="267"/>
      <c r="M1761" s="618"/>
    </row>
    <row r="1762" spans="1:13" ht="15" customHeight="1">
      <c r="A1762" s="202"/>
      <c r="B1762" s="426"/>
      <c r="C1762" s="426"/>
      <c r="D1762" s="443"/>
      <c r="E1762" s="203">
        <v>3</v>
      </c>
      <c r="F1762" s="215"/>
      <c r="G1762" s="205"/>
      <c r="H1762" s="256"/>
      <c r="I1762" s="237" t="s">
        <v>753</v>
      </c>
      <c r="J1762" s="258">
        <v>12000</v>
      </c>
      <c r="K1762" s="258">
        <v>12000</v>
      </c>
      <c r="L1762" s="258">
        <v>9249</v>
      </c>
      <c r="M1762" s="618">
        <f>L1762/K1762*100</f>
        <v>77.075</v>
      </c>
    </row>
    <row r="1763" spans="1:13" ht="8.25" customHeight="1">
      <c r="A1763" s="202"/>
      <c r="B1763" s="426"/>
      <c r="C1763" s="426"/>
      <c r="D1763" s="443"/>
      <c r="E1763" s="203"/>
      <c r="F1763" s="215"/>
      <c r="G1763" s="205"/>
      <c r="H1763" s="256"/>
      <c r="I1763" s="207"/>
      <c r="J1763" s="267"/>
      <c r="K1763" s="267"/>
      <c r="L1763" s="267"/>
      <c r="M1763" s="618"/>
    </row>
    <row r="1764" spans="1:13" ht="21" customHeight="1">
      <c r="A1764" s="202"/>
      <c r="B1764" s="426"/>
      <c r="C1764" s="426"/>
      <c r="D1764" s="443"/>
      <c r="E1764" s="203"/>
      <c r="F1764" s="227"/>
      <c r="G1764" s="225"/>
      <c r="H1764" s="265"/>
      <c r="I1764" s="227" t="s">
        <v>1842</v>
      </c>
      <c r="J1764" s="264">
        <f>SUM(J1760:J1763)</f>
        <v>12000</v>
      </c>
      <c r="K1764" s="264">
        <f>SUM(K1760:K1763)</f>
        <v>12000</v>
      </c>
      <c r="L1764" s="264">
        <f>SUM(L1760:L1763)</f>
        <v>9249</v>
      </c>
      <c r="M1764" s="717">
        <f>L1764/K1764*100</f>
        <v>77.075</v>
      </c>
    </row>
    <row r="1765" spans="1:13" ht="9" customHeight="1">
      <c r="A1765" s="202"/>
      <c r="B1765" s="426"/>
      <c r="C1765" s="426"/>
      <c r="D1765" s="443"/>
      <c r="E1765" s="203"/>
      <c r="F1765" s="215"/>
      <c r="G1765" s="205"/>
      <c r="H1765" s="259"/>
      <c r="I1765" s="215"/>
      <c r="J1765" s="352"/>
      <c r="K1765" s="262"/>
      <c r="L1765" s="262"/>
      <c r="M1765" s="618"/>
    </row>
    <row r="1766" spans="1:13" ht="33" customHeight="1">
      <c r="A1766" s="202">
        <v>125</v>
      </c>
      <c r="B1766" s="426"/>
      <c r="C1766" s="426">
        <v>2</v>
      </c>
      <c r="D1766" s="443"/>
      <c r="E1766" s="203"/>
      <c r="F1766" s="910" t="s">
        <v>2037</v>
      </c>
      <c r="G1766" s="911"/>
      <c r="H1766" s="911"/>
      <c r="I1766" s="912"/>
      <c r="J1766" s="267"/>
      <c r="K1766" s="267"/>
      <c r="L1766" s="267"/>
      <c r="M1766" s="618"/>
    </row>
    <row r="1767" spans="1:13" ht="15" customHeight="1">
      <c r="A1767" s="202"/>
      <c r="B1767" s="426"/>
      <c r="C1767" s="426"/>
      <c r="D1767" s="443">
        <v>1</v>
      </c>
      <c r="E1767" s="203"/>
      <c r="F1767" s="215"/>
      <c r="G1767" s="205"/>
      <c r="H1767" s="238" t="s">
        <v>1837</v>
      </c>
      <c r="I1767" s="207"/>
      <c r="J1767" s="267"/>
      <c r="K1767" s="267"/>
      <c r="L1767" s="267"/>
      <c r="M1767" s="618"/>
    </row>
    <row r="1768" spans="1:13" ht="15" customHeight="1">
      <c r="A1768" s="202"/>
      <c r="B1768" s="426"/>
      <c r="C1768" s="426"/>
      <c r="D1768" s="443"/>
      <c r="E1768" s="203">
        <v>3</v>
      </c>
      <c r="F1768" s="215"/>
      <c r="G1768" s="205"/>
      <c r="H1768" s="256"/>
      <c r="I1768" s="237" t="s">
        <v>753</v>
      </c>
      <c r="J1768" s="258">
        <v>2000</v>
      </c>
      <c r="K1768" s="258">
        <v>2000</v>
      </c>
      <c r="L1768" s="258"/>
      <c r="M1768" s="618"/>
    </row>
    <row r="1769" spans="1:13" ht="3" customHeight="1">
      <c r="A1769" s="202"/>
      <c r="B1769" s="426"/>
      <c r="C1769" s="426"/>
      <c r="D1769" s="443"/>
      <c r="E1769" s="203"/>
      <c r="F1769" s="215"/>
      <c r="G1769" s="205"/>
      <c r="H1769" s="256"/>
      <c r="I1769" s="207"/>
      <c r="J1769" s="267"/>
      <c r="K1769" s="267"/>
      <c r="L1769" s="267"/>
      <c r="M1769" s="618"/>
    </row>
    <row r="1770" spans="1:13" ht="18" customHeight="1">
      <c r="A1770" s="202"/>
      <c r="B1770" s="426"/>
      <c r="C1770" s="426"/>
      <c r="D1770" s="443"/>
      <c r="E1770" s="203"/>
      <c r="F1770" s="227"/>
      <c r="G1770" s="225"/>
      <c r="H1770" s="265"/>
      <c r="I1770" s="227" t="s">
        <v>1842</v>
      </c>
      <c r="J1770" s="266">
        <f>SUM(J1767:J1769)</f>
        <v>2000</v>
      </c>
      <c r="K1770" s="266">
        <f>SUM(K1767:K1769)</f>
        <v>2000</v>
      </c>
      <c r="L1770" s="266">
        <f>SUM(L1767:L1769)</f>
        <v>0</v>
      </c>
      <c r="M1770" s="717"/>
    </row>
    <row r="1771" spans="1:13" ht="4.5" customHeight="1">
      <c r="A1771" s="202"/>
      <c r="B1771" s="426"/>
      <c r="C1771" s="426"/>
      <c r="D1771" s="443"/>
      <c r="E1771" s="203"/>
      <c r="F1771" s="215"/>
      <c r="G1771" s="205"/>
      <c r="H1771" s="259"/>
      <c r="I1771" s="215"/>
      <c r="J1771" s="262"/>
      <c r="K1771" s="262"/>
      <c r="L1771" s="262"/>
      <c r="M1771" s="618"/>
    </row>
    <row r="1772" spans="1:13" ht="17.25" customHeight="1">
      <c r="A1772" s="202">
        <v>126</v>
      </c>
      <c r="B1772" s="426"/>
      <c r="C1772" s="426"/>
      <c r="D1772" s="443"/>
      <c r="E1772" s="203"/>
      <c r="F1772" s="215" t="s">
        <v>2004</v>
      </c>
      <c r="G1772" s="205"/>
      <c r="H1772" s="259"/>
      <c r="I1772" s="215"/>
      <c r="J1772" s="262"/>
      <c r="K1772" s="262"/>
      <c r="L1772" s="262"/>
      <c r="M1772" s="618"/>
    </row>
    <row r="1773" spans="1:13" ht="15" customHeight="1">
      <c r="A1773" s="202"/>
      <c r="B1773" s="426">
        <v>1</v>
      </c>
      <c r="C1773" s="426">
        <v>2</v>
      </c>
      <c r="D1773" s="443"/>
      <c r="E1773" s="203"/>
      <c r="F1773" s="406"/>
      <c r="G1773" s="406" t="s">
        <v>2005</v>
      </c>
      <c r="H1773" s="479"/>
      <c r="I1773" s="406"/>
      <c r="J1773" s="262"/>
      <c r="K1773" s="262"/>
      <c r="L1773" s="262"/>
      <c r="M1773" s="618"/>
    </row>
    <row r="1774" spans="1:13" ht="18.75" customHeight="1">
      <c r="A1774" s="202"/>
      <c r="B1774" s="426"/>
      <c r="C1774" s="426"/>
      <c r="D1774" s="443">
        <v>1</v>
      </c>
      <c r="E1774" s="203"/>
      <c r="F1774" s="215"/>
      <c r="G1774" s="205"/>
      <c r="H1774" s="238" t="s">
        <v>1837</v>
      </c>
      <c r="I1774" s="207"/>
      <c r="J1774" s="262"/>
      <c r="K1774" s="262"/>
      <c r="L1774" s="262"/>
      <c r="M1774" s="618"/>
    </row>
    <row r="1775" spans="1:13" ht="15" customHeight="1">
      <c r="A1775" s="202"/>
      <c r="B1775" s="426"/>
      <c r="C1775" s="426"/>
      <c r="D1775" s="443"/>
      <c r="E1775" s="203">
        <v>3</v>
      </c>
      <c r="F1775" s="215"/>
      <c r="G1775" s="205"/>
      <c r="H1775" s="256"/>
      <c r="I1775" s="237" t="s">
        <v>753</v>
      </c>
      <c r="J1775" s="258">
        <v>3000</v>
      </c>
      <c r="K1775" s="258">
        <v>16104</v>
      </c>
      <c r="L1775" s="258">
        <v>10294</v>
      </c>
      <c r="M1775" s="618">
        <f>L1775/K1775*100</f>
        <v>63.922006954793844</v>
      </c>
    </row>
    <row r="1776" spans="1:13" ht="3" customHeight="1">
      <c r="A1776" s="202"/>
      <c r="B1776" s="426"/>
      <c r="C1776" s="426"/>
      <c r="D1776" s="443"/>
      <c r="E1776" s="203"/>
      <c r="F1776" s="215"/>
      <c r="G1776" s="205"/>
      <c r="H1776" s="259"/>
      <c r="I1776" s="215"/>
      <c r="J1776" s="267"/>
      <c r="K1776" s="267"/>
      <c r="L1776" s="267"/>
      <c r="M1776" s="618"/>
    </row>
    <row r="1777" spans="1:13" ht="15.75" customHeight="1">
      <c r="A1777" s="202"/>
      <c r="B1777" s="426"/>
      <c r="C1777" s="426"/>
      <c r="D1777" s="443"/>
      <c r="E1777" s="203"/>
      <c r="F1777" s="221"/>
      <c r="G1777" s="222"/>
      <c r="H1777" s="402"/>
      <c r="I1777" s="401" t="s">
        <v>1853</v>
      </c>
      <c r="J1777" s="403">
        <f>SUM(J1775:J1776)</f>
        <v>3000</v>
      </c>
      <c r="K1777" s="403">
        <f>SUM(K1775:K1776)</f>
        <v>16104</v>
      </c>
      <c r="L1777" s="403">
        <f>SUM(L1775:L1776)</f>
        <v>10294</v>
      </c>
      <c r="M1777" s="621">
        <f>L1777/K1777*100</f>
        <v>63.922006954793844</v>
      </c>
    </row>
    <row r="1778" spans="1:13" ht="4.5" customHeight="1">
      <c r="A1778" s="202"/>
      <c r="B1778" s="426"/>
      <c r="C1778" s="426"/>
      <c r="D1778" s="443"/>
      <c r="E1778" s="203"/>
      <c r="F1778" s="215"/>
      <c r="G1778" s="205"/>
      <c r="H1778" s="206"/>
      <c r="I1778" s="205"/>
      <c r="J1778" s="213"/>
      <c r="K1778" s="213"/>
      <c r="L1778" s="213"/>
      <c r="M1778" s="618"/>
    </row>
    <row r="1779" spans="1:13" ht="15" customHeight="1">
      <c r="A1779" s="202"/>
      <c r="B1779" s="426">
        <v>2</v>
      </c>
      <c r="C1779" s="426">
        <v>1</v>
      </c>
      <c r="D1779" s="443"/>
      <c r="E1779" s="203"/>
      <c r="F1779" s="406"/>
      <c r="G1779" s="406" t="s">
        <v>2006</v>
      </c>
      <c r="H1779" s="479"/>
      <c r="I1779" s="406"/>
      <c r="J1779" s="262"/>
      <c r="K1779" s="262"/>
      <c r="L1779" s="262"/>
      <c r="M1779" s="618"/>
    </row>
    <row r="1780" spans="1:13" ht="15" customHeight="1">
      <c r="A1780" s="202"/>
      <c r="B1780" s="426"/>
      <c r="C1780" s="426"/>
      <c r="D1780" s="443">
        <v>1</v>
      </c>
      <c r="E1780" s="203"/>
      <c r="F1780" s="215"/>
      <c r="G1780" s="205"/>
      <c r="H1780" s="238" t="s">
        <v>1837</v>
      </c>
      <c r="I1780" s="207"/>
      <c r="J1780" s="262"/>
      <c r="K1780" s="262"/>
      <c r="L1780" s="262"/>
      <c r="M1780" s="618"/>
    </row>
    <row r="1781" spans="1:13" ht="15" customHeight="1">
      <c r="A1781" s="202"/>
      <c r="B1781" s="426"/>
      <c r="C1781" s="426"/>
      <c r="D1781" s="443"/>
      <c r="E1781" s="203">
        <v>3</v>
      </c>
      <c r="F1781" s="215"/>
      <c r="G1781" s="205"/>
      <c r="H1781" s="256"/>
      <c r="I1781" s="237" t="s">
        <v>753</v>
      </c>
      <c r="J1781" s="258">
        <v>2000</v>
      </c>
      <c r="K1781" s="258">
        <v>7308</v>
      </c>
      <c r="L1781" s="258">
        <v>924</v>
      </c>
      <c r="M1781" s="618">
        <f>L1781/K1781*100</f>
        <v>12.643678160919542</v>
      </c>
    </row>
    <row r="1782" spans="1:13" ht="15" customHeight="1">
      <c r="A1782" s="202"/>
      <c r="B1782" s="426"/>
      <c r="C1782" s="426"/>
      <c r="D1782" s="443">
        <v>2</v>
      </c>
      <c r="E1782" s="203"/>
      <c r="F1782" s="215"/>
      <c r="G1782" s="205"/>
      <c r="H1782" s="256" t="s">
        <v>1840</v>
      </c>
      <c r="I1782" s="237"/>
      <c r="J1782" s="258"/>
      <c r="K1782" s="258"/>
      <c r="L1782" s="258"/>
      <c r="M1782" s="618"/>
    </row>
    <row r="1783" spans="1:13" ht="15" customHeight="1">
      <c r="A1783" s="202"/>
      <c r="B1783" s="426"/>
      <c r="C1783" s="426"/>
      <c r="D1783" s="443"/>
      <c r="E1783" s="203">
        <v>1</v>
      </c>
      <c r="F1783" s="215"/>
      <c r="G1783" s="205"/>
      <c r="H1783" s="256"/>
      <c r="I1783" s="237" t="s">
        <v>1841</v>
      </c>
      <c r="J1783" s="258">
        <v>10000</v>
      </c>
      <c r="K1783" s="258">
        <v>5377</v>
      </c>
      <c r="L1783" s="258">
        <v>2350</v>
      </c>
      <c r="M1783" s="618">
        <f>L1783/K1783*100</f>
        <v>43.70466803050028</v>
      </c>
    </row>
    <row r="1784" spans="1:13" ht="13.5" customHeight="1">
      <c r="A1784" s="202"/>
      <c r="B1784" s="426"/>
      <c r="C1784" s="426"/>
      <c r="D1784" s="443"/>
      <c r="E1784" s="203">
        <v>3</v>
      </c>
      <c r="F1784" s="215"/>
      <c r="G1784" s="205"/>
      <c r="H1784" s="259"/>
      <c r="I1784" s="237" t="s">
        <v>850</v>
      </c>
      <c r="J1784" s="267"/>
      <c r="K1784" s="258">
        <v>580</v>
      </c>
      <c r="L1784" s="267"/>
      <c r="M1784" s="618"/>
    </row>
    <row r="1785" spans="1:13" ht="18" customHeight="1">
      <c r="A1785" s="202"/>
      <c r="B1785" s="426"/>
      <c r="C1785" s="426"/>
      <c r="D1785" s="443"/>
      <c r="E1785" s="203"/>
      <c r="F1785" s="221"/>
      <c r="G1785" s="222"/>
      <c r="H1785" s="402"/>
      <c r="I1785" s="401" t="s">
        <v>1853</v>
      </c>
      <c r="J1785" s="403">
        <f>SUM(J1781:J1784)</f>
        <v>12000</v>
      </c>
      <c r="K1785" s="403">
        <f>SUM(K1781:K1784)</f>
        <v>13265</v>
      </c>
      <c r="L1785" s="403">
        <f>SUM(L1781:L1784)</f>
        <v>3274</v>
      </c>
      <c r="M1785" s="621">
        <f>L1785/K1785*100</f>
        <v>24.681492649830382</v>
      </c>
    </row>
    <row r="1786" spans="1:13" ht="2.25" customHeight="1">
      <c r="A1786" s="202"/>
      <c r="B1786" s="426"/>
      <c r="C1786" s="426"/>
      <c r="D1786" s="443"/>
      <c r="E1786" s="203"/>
      <c r="F1786" s="215"/>
      <c r="G1786" s="205"/>
      <c r="H1786" s="259"/>
      <c r="I1786" s="215"/>
      <c r="J1786" s="262"/>
      <c r="K1786" s="262"/>
      <c r="L1786" s="262"/>
      <c r="M1786" s="618"/>
    </row>
    <row r="1787" spans="1:13" ht="18.75" customHeight="1">
      <c r="A1787" s="202"/>
      <c r="B1787" s="426">
        <v>3</v>
      </c>
      <c r="C1787" s="426">
        <v>2</v>
      </c>
      <c r="D1787" s="443"/>
      <c r="E1787" s="203"/>
      <c r="F1787" s="215"/>
      <c r="G1787" s="406" t="s">
        <v>2007</v>
      </c>
      <c r="H1787" s="479"/>
      <c r="I1787" s="406"/>
      <c r="J1787" s="262"/>
      <c r="K1787" s="262"/>
      <c r="L1787" s="262"/>
      <c r="M1787" s="618"/>
    </row>
    <row r="1788" spans="1:13" ht="15" customHeight="1">
      <c r="A1788" s="202"/>
      <c r="B1788" s="426"/>
      <c r="C1788" s="426"/>
      <c r="D1788" s="443">
        <v>1</v>
      </c>
      <c r="E1788" s="203"/>
      <c r="F1788" s="215"/>
      <c r="G1788" s="205"/>
      <c r="H1788" s="238" t="s">
        <v>1837</v>
      </c>
      <c r="I1788" s="207"/>
      <c r="J1788" s="262"/>
      <c r="K1788" s="262"/>
      <c r="L1788" s="262"/>
      <c r="M1788" s="618"/>
    </row>
    <row r="1789" spans="1:13" ht="15" customHeight="1">
      <c r="A1789" s="202"/>
      <c r="B1789" s="426"/>
      <c r="C1789" s="426"/>
      <c r="D1789" s="443"/>
      <c r="E1789" s="203">
        <v>3</v>
      </c>
      <c r="F1789" s="215"/>
      <c r="G1789" s="205"/>
      <c r="H1789" s="256"/>
      <c r="I1789" s="237" t="s">
        <v>753</v>
      </c>
      <c r="J1789" s="258">
        <v>3000</v>
      </c>
      <c r="K1789" s="258">
        <v>6202</v>
      </c>
      <c r="L1789" s="258">
        <v>2493</v>
      </c>
      <c r="M1789" s="618">
        <f>L1789/K1789*100</f>
        <v>40.19671073847146</v>
      </c>
    </row>
    <row r="1790" spans="1:13" ht="4.5" customHeight="1">
      <c r="A1790" s="202"/>
      <c r="B1790" s="426"/>
      <c r="C1790" s="426"/>
      <c r="D1790" s="443"/>
      <c r="E1790" s="203"/>
      <c r="F1790" s="215"/>
      <c r="G1790" s="205"/>
      <c r="H1790" s="256"/>
      <c r="I1790" s="237"/>
      <c r="J1790" s="258"/>
      <c r="K1790" s="258"/>
      <c r="L1790" s="258"/>
      <c r="M1790" s="618"/>
    </row>
    <row r="1791" spans="1:13" ht="18" customHeight="1">
      <c r="A1791" s="202"/>
      <c r="B1791" s="426"/>
      <c r="C1791" s="426"/>
      <c r="D1791" s="443"/>
      <c r="E1791" s="203"/>
      <c r="F1791" s="221"/>
      <c r="G1791" s="222"/>
      <c r="H1791" s="402"/>
      <c r="I1791" s="401" t="s">
        <v>1853</v>
      </c>
      <c r="J1791" s="403">
        <f>SUM(J1787:J1790)</f>
        <v>3000</v>
      </c>
      <c r="K1791" s="403">
        <f>SUM(K1787:K1790)</f>
        <v>6202</v>
      </c>
      <c r="L1791" s="403">
        <f>SUM(L1787:L1790)</f>
        <v>2493</v>
      </c>
      <c r="M1791" s="621">
        <f>L1791/K1791*100</f>
        <v>40.19671073847146</v>
      </c>
    </row>
    <row r="1792" spans="1:13" ht="9" customHeight="1">
      <c r="A1792" s="202"/>
      <c r="B1792" s="426"/>
      <c r="C1792" s="426"/>
      <c r="D1792" s="443"/>
      <c r="E1792" s="203"/>
      <c r="F1792" s="215"/>
      <c r="G1792" s="205"/>
      <c r="H1792" s="259"/>
      <c r="I1792" s="215"/>
      <c r="J1792" s="267"/>
      <c r="K1792" s="267"/>
      <c r="L1792" s="267"/>
      <c r="M1792" s="618"/>
    </row>
    <row r="1793" spans="1:13" ht="14.25" customHeight="1">
      <c r="A1793" s="202"/>
      <c r="B1793" s="426"/>
      <c r="C1793" s="426"/>
      <c r="D1793" s="443"/>
      <c r="E1793" s="203"/>
      <c r="F1793" s="246"/>
      <c r="G1793" s="241"/>
      <c r="H1793" s="263"/>
      <c r="I1793" s="227" t="s">
        <v>1842</v>
      </c>
      <c r="J1793" s="264">
        <f>SUM(J1773:J1792)/2</f>
        <v>18000</v>
      </c>
      <c r="K1793" s="264">
        <f>SUM(K1773:K1792)/2</f>
        <v>35571</v>
      </c>
      <c r="L1793" s="264">
        <f>SUM(L1773:L1792)/2</f>
        <v>16061</v>
      </c>
      <c r="M1793" s="717">
        <f>L1793/K1793*100</f>
        <v>45.15194962188299</v>
      </c>
    </row>
    <row r="1794" spans="1:13" ht="1.5" customHeight="1">
      <c r="A1794" s="202"/>
      <c r="B1794" s="426"/>
      <c r="C1794" s="426"/>
      <c r="D1794" s="443"/>
      <c r="E1794" s="203"/>
      <c r="F1794" s="215"/>
      <c r="G1794" s="205"/>
      <c r="H1794" s="259"/>
      <c r="I1794" s="215"/>
      <c r="J1794" s="352"/>
      <c r="K1794" s="262"/>
      <c r="L1794" s="262"/>
      <c r="M1794" s="618" t="e">
        <f>L1794/K1794*100</f>
        <v>#DIV/0!</v>
      </c>
    </row>
    <row r="1795" spans="1:13" ht="15" customHeight="1">
      <c r="A1795" s="202">
        <v>127</v>
      </c>
      <c r="B1795" s="426"/>
      <c r="C1795" s="426">
        <v>2</v>
      </c>
      <c r="D1795" s="443"/>
      <c r="E1795" s="203"/>
      <c r="F1795" s="215" t="s">
        <v>2062</v>
      </c>
      <c r="G1795" s="205"/>
      <c r="H1795" s="259"/>
      <c r="I1795" s="215"/>
      <c r="J1795" s="262"/>
      <c r="K1795" s="262"/>
      <c r="L1795" s="262"/>
      <c r="M1795" s="618"/>
    </row>
    <row r="1796" spans="1:13" ht="15" customHeight="1">
      <c r="A1796" s="202"/>
      <c r="B1796" s="426"/>
      <c r="C1796" s="426"/>
      <c r="D1796" s="443">
        <v>1</v>
      </c>
      <c r="E1796" s="203"/>
      <c r="F1796" s="215"/>
      <c r="G1796" s="205"/>
      <c r="H1796" s="238" t="s">
        <v>1837</v>
      </c>
      <c r="I1796" s="207"/>
      <c r="J1796" s="262"/>
      <c r="K1796" s="262"/>
      <c r="L1796" s="262"/>
      <c r="M1796" s="618"/>
    </row>
    <row r="1797" spans="1:13" ht="15" customHeight="1">
      <c r="A1797" s="202"/>
      <c r="B1797" s="426"/>
      <c r="C1797" s="426"/>
      <c r="D1797" s="443"/>
      <c r="E1797" s="203">
        <v>2</v>
      </c>
      <c r="F1797" s="215"/>
      <c r="G1797" s="205"/>
      <c r="H1797" s="238"/>
      <c r="I1797" s="207" t="s">
        <v>1838</v>
      </c>
      <c r="J1797" s="262"/>
      <c r="K1797" s="258">
        <v>40</v>
      </c>
      <c r="L1797" s="258">
        <v>40</v>
      </c>
      <c r="M1797" s="618">
        <f>L1797/K1797*100</f>
        <v>100</v>
      </c>
    </row>
    <row r="1798" spans="1:13" ht="15" customHeight="1">
      <c r="A1798" s="202"/>
      <c r="B1798" s="426"/>
      <c r="C1798" s="426"/>
      <c r="D1798" s="443"/>
      <c r="E1798" s="203">
        <v>3</v>
      </c>
      <c r="F1798" s="215"/>
      <c r="G1798" s="205"/>
      <c r="H1798" s="256"/>
      <c r="I1798" s="237" t="s">
        <v>753</v>
      </c>
      <c r="J1798" s="258">
        <v>20000</v>
      </c>
      <c r="K1798" s="258">
        <v>24104</v>
      </c>
      <c r="L1798" s="258">
        <v>23992</v>
      </c>
      <c r="M1798" s="618">
        <f>L1798/K1798*100</f>
        <v>99.5353468304016</v>
      </c>
    </row>
    <row r="1799" spans="1:13" ht="15" customHeight="1">
      <c r="A1799" s="202"/>
      <c r="B1799" s="426"/>
      <c r="C1799" s="426"/>
      <c r="D1799" s="443"/>
      <c r="E1799" s="203">
        <v>5</v>
      </c>
      <c r="F1799" s="215"/>
      <c r="G1799" s="205"/>
      <c r="H1799" s="256"/>
      <c r="I1799" s="237" t="s">
        <v>893</v>
      </c>
      <c r="J1799" s="258"/>
      <c r="K1799" s="258">
        <v>313</v>
      </c>
      <c r="L1799" s="258"/>
      <c r="M1799" s="618"/>
    </row>
    <row r="1800" spans="1:13" ht="15" customHeight="1">
      <c r="A1800" s="202"/>
      <c r="B1800" s="426"/>
      <c r="C1800" s="426"/>
      <c r="D1800" s="443">
        <v>2</v>
      </c>
      <c r="E1800" s="203"/>
      <c r="F1800" s="215"/>
      <c r="G1800" s="205"/>
      <c r="H1800" s="256" t="s">
        <v>1840</v>
      </c>
      <c r="I1800" s="237"/>
      <c r="J1800" s="258"/>
      <c r="K1800" s="258"/>
      <c r="L1800" s="258"/>
      <c r="M1800" s="618"/>
    </row>
    <row r="1801" spans="1:13" ht="15" customHeight="1">
      <c r="A1801" s="202"/>
      <c r="B1801" s="426"/>
      <c r="C1801" s="426"/>
      <c r="D1801" s="443"/>
      <c r="E1801" s="203">
        <v>1</v>
      </c>
      <c r="F1801" s="215"/>
      <c r="G1801" s="205"/>
      <c r="H1801" s="256"/>
      <c r="I1801" s="237" t="s">
        <v>1841</v>
      </c>
      <c r="J1801" s="258"/>
      <c r="K1801" s="258">
        <v>1106</v>
      </c>
      <c r="L1801" s="258">
        <v>1102</v>
      </c>
      <c r="M1801" s="618">
        <f>L1801/K1801*100</f>
        <v>99.63833634719711</v>
      </c>
    </row>
    <row r="1802" spans="1:13" ht="1.5" customHeight="1">
      <c r="A1802" s="202"/>
      <c r="B1802" s="426"/>
      <c r="C1802" s="426"/>
      <c r="D1802" s="443"/>
      <c r="E1802" s="203"/>
      <c r="F1802" s="215"/>
      <c r="G1802" s="205"/>
      <c r="H1802" s="259"/>
      <c r="I1802" s="215"/>
      <c r="J1802" s="267"/>
      <c r="K1802" s="267"/>
      <c r="L1802" s="267"/>
      <c r="M1802" s="618"/>
    </row>
    <row r="1803" spans="1:13" ht="16.5" customHeight="1">
      <c r="A1803" s="202"/>
      <c r="B1803" s="426"/>
      <c r="C1803" s="426"/>
      <c r="D1803" s="443"/>
      <c r="E1803" s="203"/>
      <c r="F1803" s="246"/>
      <c r="G1803" s="241"/>
      <c r="H1803" s="263"/>
      <c r="I1803" s="227" t="s">
        <v>1842</v>
      </c>
      <c r="J1803" s="266">
        <f>SUM(J1797:J1802)</f>
        <v>20000</v>
      </c>
      <c r="K1803" s="266">
        <f>SUM(K1797:K1802)</f>
        <v>25563</v>
      </c>
      <c r="L1803" s="266">
        <f>SUM(L1797:L1802)</f>
        <v>25134</v>
      </c>
      <c r="M1803" s="717">
        <f>L1803/K1803*100</f>
        <v>98.3217932167586</v>
      </c>
    </row>
    <row r="1804" spans="1:13" ht="5.25" customHeight="1">
      <c r="A1804" s="202"/>
      <c r="B1804" s="426"/>
      <c r="C1804" s="426"/>
      <c r="D1804" s="443"/>
      <c r="E1804" s="203"/>
      <c r="F1804" s="215"/>
      <c r="G1804" s="205"/>
      <c r="H1804" s="259"/>
      <c r="I1804" s="215"/>
      <c r="J1804" s="352"/>
      <c r="K1804" s="262"/>
      <c r="L1804" s="262"/>
      <c r="M1804" s="618"/>
    </row>
    <row r="1805" spans="1:13" ht="15" customHeight="1">
      <c r="A1805" s="202">
        <v>128</v>
      </c>
      <c r="B1805" s="426"/>
      <c r="C1805" s="426">
        <v>1</v>
      </c>
      <c r="D1805" s="443"/>
      <c r="E1805" s="203"/>
      <c r="F1805" s="215" t="s">
        <v>851</v>
      </c>
      <c r="G1805" s="205"/>
      <c r="H1805" s="259"/>
      <c r="I1805" s="215"/>
      <c r="J1805" s="262"/>
      <c r="K1805" s="262"/>
      <c r="L1805" s="262"/>
      <c r="M1805" s="618"/>
    </row>
    <row r="1806" spans="1:13" ht="15" customHeight="1">
      <c r="A1806" s="202"/>
      <c r="B1806" s="426"/>
      <c r="C1806" s="426"/>
      <c r="D1806" s="443">
        <v>1</v>
      </c>
      <c r="E1806" s="203"/>
      <c r="F1806" s="215"/>
      <c r="G1806" s="205"/>
      <c r="H1806" s="238" t="s">
        <v>1837</v>
      </c>
      <c r="I1806" s="207"/>
      <c r="J1806" s="262"/>
      <c r="K1806" s="262"/>
      <c r="L1806" s="262"/>
      <c r="M1806" s="618"/>
    </row>
    <row r="1807" spans="1:13" ht="15" customHeight="1">
      <c r="A1807" s="202"/>
      <c r="B1807" s="426"/>
      <c r="C1807" s="426"/>
      <c r="D1807" s="443"/>
      <c r="E1807" s="203">
        <v>3</v>
      </c>
      <c r="F1807" s="215"/>
      <c r="G1807" s="205"/>
      <c r="H1807" s="256"/>
      <c r="I1807" s="237" t="s">
        <v>753</v>
      </c>
      <c r="J1807" s="258">
        <v>2000</v>
      </c>
      <c r="K1807" s="258">
        <v>2000</v>
      </c>
      <c r="L1807" s="258">
        <v>1987</v>
      </c>
      <c r="M1807" s="618">
        <f>L1807/K1807*100</f>
        <v>99.35000000000001</v>
      </c>
    </row>
    <row r="1808" spans="1:13" ht="4.5" customHeight="1">
      <c r="A1808" s="202"/>
      <c r="B1808" s="426"/>
      <c r="C1808" s="426"/>
      <c r="D1808" s="443"/>
      <c r="E1808" s="203"/>
      <c r="F1808" s="215"/>
      <c r="G1808" s="205"/>
      <c r="H1808" s="259"/>
      <c r="I1808" s="215"/>
      <c r="J1808" s="267"/>
      <c r="K1808" s="267"/>
      <c r="L1808" s="267"/>
      <c r="M1808" s="618"/>
    </row>
    <row r="1809" spans="1:13" ht="13.5" customHeight="1">
      <c r="A1809" s="202"/>
      <c r="B1809" s="426"/>
      <c r="C1809" s="426"/>
      <c r="D1809" s="443"/>
      <c r="E1809" s="203"/>
      <c r="F1809" s="246"/>
      <c r="G1809" s="241"/>
      <c r="H1809" s="263"/>
      <c r="I1809" s="227" t="s">
        <v>1842</v>
      </c>
      <c r="J1809" s="266">
        <f>SUM(J1807:J1808)</f>
        <v>2000</v>
      </c>
      <c r="K1809" s="266">
        <f>SUM(K1807:K1808)</f>
        <v>2000</v>
      </c>
      <c r="L1809" s="266">
        <f>SUM(L1807:L1808)</f>
        <v>1987</v>
      </c>
      <c r="M1809" s="717">
        <f>L1809/K1809*100</f>
        <v>99.35000000000001</v>
      </c>
    </row>
    <row r="1810" spans="1:13" ht="5.25" customHeight="1">
      <c r="A1810" s="202"/>
      <c r="B1810" s="426"/>
      <c r="C1810" s="426"/>
      <c r="D1810" s="443"/>
      <c r="E1810" s="203"/>
      <c r="F1810" s="215"/>
      <c r="G1810" s="205"/>
      <c r="H1810" s="259"/>
      <c r="I1810" s="215"/>
      <c r="J1810" s="352"/>
      <c r="K1810" s="262"/>
      <c r="L1810" s="262"/>
      <c r="M1810" s="618"/>
    </row>
    <row r="1811" spans="1:13" ht="15" customHeight="1">
      <c r="A1811" s="202">
        <v>129</v>
      </c>
      <c r="B1811" s="426"/>
      <c r="C1811" s="426">
        <v>2</v>
      </c>
      <c r="D1811" s="443"/>
      <c r="E1811" s="203"/>
      <c r="F1811" s="471" t="s">
        <v>890</v>
      </c>
      <c r="G1811" s="205"/>
      <c r="H1811" s="259"/>
      <c r="I1811" s="215"/>
      <c r="J1811" s="262"/>
      <c r="K1811" s="262"/>
      <c r="L1811" s="262"/>
      <c r="M1811" s="618"/>
    </row>
    <row r="1812" spans="1:13" ht="15" customHeight="1">
      <c r="A1812" s="202"/>
      <c r="B1812" s="426"/>
      <c r="C1812" s="426"/>
      <c r="D1812" s="443">
        <v>2</v>
      </c>
      <c r="E1812" s="203"/>
      <c r="F1812" s="215"/>
      <c r="G1812" s="205"/>
      <c r="H1812" s="238" t="s">
        <v>1840</v>
      </c>
      <c r="I1812" s="207"/>
      <c r="J1812" s="262"/>
      <c r="K1812" s="262"/>
      <c r="L1812" s="262"/>
      <c r="M1812" s="618"/>
    </row>
    <row r="1813" spans="1:13" ht="15" customHeight="1">
      <c r="A1813" s="202"/>
      <c r="B1813" s="426"/>
      <c r="C1813" s="426"/>
      <c r="D1813" s="443"/>
      <c r="E1813" s="203">
        <v>1</v>
      </c>
      <c r="F1813" s="215"/>
      <c r="G1813" s="205"/>
      <c r="H1813" s="256"/>
      <c r="I1813" s="237" t="s">
        <v>1841</v>
      </c>
      <c r="J1813" s="258">
        <v>37491</v>
      </c>
      <c r="K1813" s="258">
        <v>38001</v>
      </c>
      <c r="L1813" s="258">
        <v>38001</v>
      </c>
      <c r="M1813" s="618">
        <f>L1813/K1813*100</f>
        <v>100</v>
      </c>
    </row>
    <row r="1814" spans="1:13" ht="12" customHeight="1">
      <c r="A1814" s="202"/>
      <c r="B1814" s="426"/>
      <c r="C1814" s="426"/>
      <c r="D1814" s="443"/>
      <c r="E1814" s="203"/>
      <c r="F1814" s="215"/>
      <c r="G1814" s="205"/>
      <c r="H1814" s="259"/>
      <c r="I1814" s="215"/>
      <c r="J1814" s="267"/>
      <c r="K1814" s="267"/>
      <c r="L1814" s="267"/>
      <c r="M1814" s="618"/>
    </row>
    <row r="1815" spans="1:13" ht="15" customHeight="1">
      <c r="A1815" s="202"/>
      <c r="B1815" s="426"/>
      <c r="C1815" s="426"/>
      <c r="D1815" s="443"/>
      <c r="E1815" s="203"/>
      <c r="F1815" s="246"/>
      <c r="G1815" s="241"/>
      <c r="H1815" s="263"/>
      <c r="I1815" s="227" t="s">
        <v>1842</v>
      </c>
      <c r="J1815" s="266">
        <f>SUM(J1813:J1814)</f>
        <v>37491</v>
      </c>
      <c r="K1815" s="266">
        <f>SUM(K1813:K1814)</f>
        <v>38001</v>
      </c>
      <c r="L1815" s="266">
        <f>SUM(L1813:L1814)</f>
        <v>38001</v>
      </c>
      <c r="M1815" s="717">
        <f>L1815/K1815*100</f>
        <v>100</v>
      </c>
    </row>
    <row r="1816" spans="1:13" ht="6" customHeight="1">
      <c r="A1816" s="202"/>
      <c r="B1816" s="426"/>
      <c r="C1816" s="426"/>
      <c r="D1816" s="443"/>
      <c r="E1816" s="203"/>
      <c r="F1816" s="215"/>
      <c r="G1816" s="205"/>
      <c r="H1816" s="259"/>
      <c r="I1816" s="215"/>
      <c r="J1816" s="262"/>
      <c r="K1816" s="262"/>
      <c r="L1816" s="262"/>
      <c r="M1816" s="618"/>
    </row>
    <row r="1817" spans="1:13" ht="15" customHeight="1">
      <c r="A1817" s="202">
        <v>130</v>
      </c>
      <c r="B1817" s="426"/>
      <c r="C1817" s="426">
        <v>2</v>
      </c>
      <c r="D1817" s="443"/>
      <c r="E1817" s="203"/>
      <c r="F1817" s="215" t="s">
        <v>1825</v>
      </c>
      <c r="G1817" s="205"/>
      <c r="H1817" s="259"/>
      <c r="I1817" s="215"/>
      <c r="J1817" s="262"/>
      <c r="K1817" s="262"/>
      <c r="L1817" s="262"/>
      <c r="M1817" s="618"/>
    </row>
    <row r="1818" spans="1:13" ht="15" customHeight="1">
      <c r="A1818" s="202"/>
      <c r="B1818" s="426"/>
      <c r="C1818" s="426"/>
      <c r="D1818" s="443">
        <v>2</v>
      </c>
      <c r="E1818" s="203"/>
      <c r="F1818" s="215"/>
      <c r="G1818" s="205"/>
      <c r="H1818" s="238" t="s">
        <v>1840</v>
      </c>
      <c r="I1818" s="207"/>
      <c r="J1818" s="262"/>
      <c r="K1818" s="262"/>
      <c r="L1818" s="262"/>
      <c r="M1818" s="618"/>
    </row>
    <row r="1819" spans="1:13" ht="15" customHeight="1">
      <c r="A1819" s="202"/>
      <c r="B1819" s="426"/>
      <c r="C1819" s="426"/>
      <c r="D1819" s="443"/>
      <c r="E1819" s="203">
        <v>1</v>
      </c>
      <c r="F1819" s="215"/>
      <c r="G1819" s="205"/>
      <c r="H1819" s="256"/>
      <c r="I1819" s="237" t="s">
        <v>1841</v>
      </c>
      <c r="J1819" s="262"/>
      <c r="K1819" s="258">
        <v>4200</v>
      </c>
      <c r="L1819" s="258">
        <v>4200</v>
      </c>
      <c r="M1819" s="618">
        <f>L1819/K1819*100</f>
        <v>100</v>
      </c>
    </row>
    <row r="1820" spans="1:13" ht="3.75" customHeight="1">
      <c r="A1820" s="202"/>
      <c r="B1820" s="426"/>
      <c r="C1820" s="426"/>
      <c r="D1820" s="443"/>
      <c r="E1820" s="203"/>
      <c r="F1820" s="215"/>
      <c r="G1820" s="205"/>
      <c r="H1820" s="259"/>
      <c r="I1820" s="215"/>
      <c r="J1820" s="262"/>
      <c r="K1820" s="262"/>
      <c r="L1820" s="262"/>
      <c r="M1820" s="618"/>
    </row>
    <row r="1821" spans="1:13" ht="15" customHeight="1">
      <c r="A1821" s="202"/>
      <c r="B1821" s="426"/>
      <c r="C1821" s="426"/>
      <c r="D1821" s="443"/>
      <c r="E1821" s="203"/>
      <c r="F1821" s="246"/>
      <c r="G1821" s="241"/>
      <c r="H1821" s="263"/>
      <c r="I1821" s="227" t="s">
        <v>1842</v>
      </c>
      <c r="J1821" s="264">
        <f>SUM(J1816:J1820)</f>
        <v>0</v>
      </c>
      <c r="K1821" s="264">
        <f>SUM(K1816:K1820)</f>
        <v>4200</v>
      </c>
      <c r="L1821" s="264">
        <f>SUM(L1816:L1820)</f>
        <v>4200</v>
      </c>
      <c r="M1821" s="717">
        <f>L1821/K1821*100</f>
        <v>100</v>
      </c>
    </row>
    <row r="1822" spans="1:13" ht="11.25" customHeight="1">
      <c r="A1822" s="291"/>
      <c r="B1822" s="429"/>
      <c r="C1822" s="429"/>
      <c r="D1822" s="447"/>
      <c r="E1822" s="292"/>
      <c r="F1822" s="215"/>
      <c r="G1822" s="205"/>
      <c r="H1822" s="259"/>
      <c r="I1822" s="215"/>
      <c r="J1822" s="345"/>
      <c r="K1822" s="262"/>
      <c r="L1822" s="262"/>
      <c r="M1822" s="618"/>
    </row>
    <row r="1823" spans="1:13" ht="20.25" customHeight="1">
      <c r="A1823" s="250"/>
      <c r="B1823" s="430"/>
      <c r="C1823" s="430"/>
      <c r="D1823" s="448"/>
      <c r="E1823" s="251"/>
      <c r="F1823" s="921" t="s">
        <v>1826</v>
      </c>
      <c r="G1823" s="921"/>
      <c r="H1823" s="921"/>
      <c r="I1823" s="921"/>
      <c r="J1823" s="353">
        <f>SUM(J1702:J1821,-J1793-J1750)/2</f>
        <v>427730</v>
      </c>
      <c r="K1823" s="353">
        <f>SUM(K1702:K1821,-K1793-K1750)/2</f>
        <v>475898</v>
      </c>
      <c r="L1823" s="353">
        <f>SUM(L1702:L1821,-L1793-L1750)/2</f>
        <v>405798</v>
      </c>
      <c r="M1823" s="623">
        <f>L1823/K1823*100</f>
        <v>85.26995280501284</v>
      </c>
    </row>
    <row r="1824" spans="1:13" ht="8.25" customHeight="1">
      <c r="A1824" s="123"/>
      <c r="B1824" s="425"/>
      <c r="C1824" s="425"/>
      <c r="D1824" s="442"/>
      <c r="E1824" s="124"/>
      <c r="F1824" s="133"/>
      <c r="G1824" s="130"/>
      <c r="H1824" s="131"/>
      <c r="I1824" s="133"/>
      <c r="J1824" s="134"/>
      <c r="K1824" s="348"/>
      <c r="L1824" s="348"/>
      <c r="M1824" s="618"/>
    </row>
    <row r="1825" spans="1:13" ht="15" customHeight="1">
      <c r="A1825" s="202">
        <v>141</v>
      </c>
      <c r="B1825" s="426"/>
      <c r="C1825" s="426">
        <v>1</v>
      </c>
      <c r="D1825" s="443"/>
      <c r="E1825" s="203"/>
      <c r="F1825" s="215" t="s">
        <v>2032</v>
      </c>
      <c r="G1825" s="205"/>
      <c r="H1825" s="206"/>
      <c r="I1825" s="215"/>
      <c r="J1825" s="219"/>
      <c r="K1825" s="219"/>
      <c r="L1825" s="219"/>
      <c r="M1825" s="618"/>
    </row>
    <row r="1826" spans="1:13" ht="15" customHeight="1">
      <c r="A1826" s="202"/>
      <c r="B1826" s="426"/>
      <c r="C1826" s="426"/>
      <c r="D1826" s="443">
        <v>1</v>
      </c>
      <c r="E1826" s="203"/>
      <c r="F1826" s="215"/>
      <c r="G1826" s="205"/>
      <c r="H1826" s="206" t="s">
        <v>1837</v>
      </c>
      <c r="I1826" s="215"/>
      <c r="J1826" s="219"/>
      <c r="K1826" s="219"/>
      <c r="L1826" s="219"/>
      <c r="M1826" s="618"/>
    </row>
    <row r="1827" spans="1:13" ht="15" customHeight="1">
      <c r="A1827" s="202"/>
      <c r="B1827" s="426"/>
      <c r="C1827" s="426"/>
      <c r="D1827" s="443"/>
      <c r="E1827" s="203">
        <v>3</v>
      </c>
      <c r="F1827" s="215"/>
      <c r="G1827" s="205"/>
      <c r="H1827" s="206"/>
      <c r="I1827" s="237" t="s">
        <v>961</v>
      </c>
      <c r="J1827" s="219"/>
      <c r="K1827" s="258">
        <v>955</v>
      </c>
      <c r="L1827" s="258">
        <v>955</v>
      </c>
      <c r="M1827" s="618">
        <f>L1827/K1827*100</f>
        <v>100</v>
      </c>
    </row>
    <row r="1828" spans="1:13" ht="15" customHeight="1">
      <c r="A1828" s="202"/>
      <c r="B1828" s="426"/>
      <c r="C1828" s="426"/>
      <c r="D1828" s="443">
        <v>2</v>
      </c>
      <c r="E1828" s="203"/>
      <c r="F1828" s="215"/>
      <c r="G1828" s="205"/>
      <c r="H1828" s="206" t="s">
        <v>1840</v>
      </c>
      <c r="I1828" s="234"/>
      <c r="J1828" s="219"/>
      <c r="K1828" s="219"/>
      <c r="L1828" s="219"/>
      <c r="M1828" s="618"/>
    </row>
    <row r="1829" spans="1:13" ht="12" customHeight="1">
      <c r="A1829" s="202"/>
      <c r="B1829" s="426"/>
      <c r="C1829" s="426"/>
      <c r="D1829" s="443"/>
      <c r="E1829" s="203">
        <v>2</v>
      </c>
      <c r="F1829" s="215"/>
      <c r="G1829" s="205"/>
      <c r="H1829" s="206"/>
      <c r="I1829" s="207" t="s">
        <v>1843</v>
      </c>
      <c r="J1829" s="211">
        <v>20000</v>
      </c>
      <c r="K1829" s="211">
        <v>32048</v>
      </c>
      <c r="L1829" s="211">
        <v>22409</v>
      </c>
      <c r="M1829" s="618">
        <f>L1829/K1829*100</f>
        <v>69.92324013979031</v>
      </c>
    </row>
    <row r="1830" spans="1:13" ht="15" customHeight="1">
      <c r="A1830" s="202"/>
      <c r="B1830" s="426"/>
      <c r="C1830" s="426"/>
      <c r="D1830" s="443"/>
      <c r="E1830" s="203">
        <v>3</v>
      </c>
      <c r="F1830" s="215"/>
      <c r="G1830" s="205"/>
      <c r="H1830" s="206"/>
      <c r="I1830" s="207" t="s">
        <v>850</v>
      </c>
      <c r="J1830" s="219"/>
      <c r="K1830" s="211">
        <v>360</v>
      </c>
      <c r="L1830" s="219"/>
      <c r="M1830" s="618">
        <f>L1830/K1830*100</f>
        <v>0</v>
      </c>
    </row>
    <row r="1831" spans="1:13" ht="17.25" customHeight="1">
      <c r="A1831" s="202"/>
      <c r="B1831" s="426"/>
      <c r="C1831" s="426"/>
      <c r="D1831" s="443"/>
      <c r="E1831" s="203"/>
      <c r="F1831" s="227"/>
      <c r="G1831" s="225"/>
      <c r="H1831" s="226"/>
      <c r="I1831" s="227" t="s">
        <v>1842</v>
      </c>
      <c r="J1831" s="266">
        <f>SUM(J1824:J1830)</f>
        <v>20000</v>
      </c>
      <c r="K1831" s="266">
        <f>SUM(K1824:K1830)</f>
        <v>33363</v>
      </c>
      <c r="L1831" s="266">
        <f>SUM(L1824:L1830)</f>
        <v>23364</v>
      </c>
      <c r="M1831" s="717">
        <f>L1831/K1831*100</f>
        <v>70.02967359050444</v>
      </c>
    </row>
    <row r="1832" spans="1:13" ht="6" customHeight="1">
      <c r="A1832" s="202"/>
      <c r="B1832" s="426"/>
      <c r="C1832" s="426"/>
      <c r="D1832" s="443"/>
      <c r="E1832" s="203"/>
      <c r="F1832" s="215"/>
      <c r="G1832" s="205"/>
      <c r="H1832" s="206"/>
      <c r="I1832" s="215"/>
      <c r="J1832" s="219"/>
      <c r="K1832" s="219"/>
      <c r="L1832" s="219"/>
      <c r="M1832" s="618"/>
    </row>
    <row r="1833" spans="1:13" ht="15" customHeight="1">
      <c r="A1833" s="202">
        <v>142</v>
      </c>
      <c r="B1833" s="426"/>
      <c r="C1833" s="426">
        <v>1</v>
      </c>
      <c r="D1833" s="443"/>
      <c r="E1833" s="203"/>
      <c r="F1833" s="215" t="s">
        <v>1926</v>
      </c>
      <c r="G1833" s="205"/>
      <c r="H1833" s="206"/>
      <c r="I1833" s="215"/>
      <c r="J1833" s="219"/>
      <c r="K1833" s="219"/>
      <c r="L1833" s="219"/>
      <c r="M1833" s="618"/>
    </row>
    <row r="1834" spans="1:13" ht="15" customHeight="1">
      <c r="A1834" s="202"/>
      <c r="B1834" s="426"/>
      <c r="C1834" s="426"/>
      <c r="D1834" s="443">
        <v>2</v>
      </c>
      <c r="E1834" s="203"/>
      <c r="F1834" s="215"/>
      <c r="G1834" s="205"/>
      <c r="H1834" s="206" t="s">
        <v>1840</v>
      </c>
      <c r="I1834" s="234"/>
      <c r="J1834" s="219"/>
      <c r="K1834" s="219"/>
      <c r="L1834" s="219"/>
      <c r="M1834" s="618"/>
    </row>
    <row r="1835" spans="1:13" ht="15" customHeight="1">
      <c r="A1835" s="202"/>
      <c r="B1835" s="426"/>
      <c r="C1835" s="426"/>
      <c r="D1835" s="443"/>
      <c r="E1835" s="203">
        <v>2</v>
      </c>
      <c r="F1835" s="215"/>
      <c r="G1835" s="205"/>
      <c r="H1835" s="206"/>
      <c r="I1835" s="207" t="s">
        <v>1843</v>
      </c>
      <c r="J1835" s="211">
        <v>46340</v>
      </c>
      <c r="K1835" s="211">
        <v>25357</v>
      </c>
      <c r="L1835" s="211">
        <v>12874</v>
      </c>
      <c r="M1835" s="618">
        <f>L1835/K1835*100</f>
        <v>50.770990259100046</v>
      </c>
    </row>
    <row r="1836" spans="1:13" ht="3" customHeight="1">
      <c r="A1836" s="202"/>
      <c r="B1836" s="426"/>
      <c r="C1836" s="426"/>
      <c r="D1836" s="443"/>
      <c r="E1836" s="203"/>
      <c r="F1836" s="215"/>
      <c r="G1836" s="205"/>
      <c r="H1836" s="206"/>
      <c r="I1836" s="234"/>
      <c r="J1836" s="219"/>
      <c r="K1836" s="219"/>
      <c r="L1836" s="219"/>
      <c r="M1836" s="618"/>
    </row>
    <row r="1837" spans="1:13" ht="16.5" customHeight="1">
      <c r="A1837" s="202"/>
      <c r="B1837" s="426"/>
      <c r="C1837" s="426"/>
      <c r="D1837" s="443"/>
      <c r="E1837" s="203"/>
      <c r="F1837" s="227"/>
      <c r="G1837" s="225"/>
      <c r="H1837" s="226"/>
      <c r="I1837" s="227" t="s">
        <v>1842</v>
      </c>
      <c r="J1837" s="266">
        <f>SUM(J1832:J1836)</f>
        <v>46340</v>
      </c>
      <c r="K1837" s="266">
        <f>SUM(K1832:K1836)</f>
        <v>25357</v>
      </c>
      <c r="L1837" s="266">
        <f>SUM(L1832:L1836)</f>
        <v>12874</v>
      </c>
      <c r="M1837" s="717">
        <f>L1837/K1837*100</f>
        <v>50.770990259100046</v>
      </c>
    </row>
    <row r="1838" spans="1:13" ht="5.25" customHeight="1">
      <c r="A1838" s="202"/>
      <c r="B1838" s="426"/>
      <c r="C1838" s="426"/>
      <c r="D1838" s="443"/>
      <c r="E1838" s="203"/>
      <c r="F1838" s="215"/>
      <c r="G1838" s="205"/>
      <c r="H1838" s="206"/>
      <c r="I1838" s="215"/>
      <c r="J1838" s="219"/>
      <c r="K1838" s="219"/>
      <c r="L1838" s="219"/>
      <c r="M1838" s="618"/>
    </row>
    <row r="1839" spans="1:13" ht="15" customHeight="1">
      <c r="A1839" s="202">
        <v>143</v>
      </c>
      <c r="B1839" s="426"/>
      <c r="C1839" s="426">
        <v>1</v>
      </c>
      <c r="D1839" s="443"/>
      <c r="E1839" s="203"/>
      <c r="F1839" s="215" t="s">
        <v>2033</v>
      </c>
      <c r="G1839" s="205"/>
      <c r="H1839" s="206"/>
      <c r="I1839" s="215"/>
      <c r="J1839" s="219"/>
      <c r="K1839" s="219"/>
      <c r="L1839" s="219"/>
      <c r="M1839" s="618"/>
    </row>
    <row r="1840" spans="1:13" ht="15" customHeight="1">
      <c r="A1840" s="202"/>
      <c r="B1840" s="426"/>
      <c r="C1840" s="426"/>
      <c r="D1840" s="443">
        <v>1</v>
      </c>
      <c r="E1840" s="203"/>
      <c r="F1840" s="215"/>
      <c r="G1840" s="205"/>
      <c r="H1840" s="206" t="s">
        <v>1837</v>
      </c>
      <c r="I1840" s="215"/>
      <c r="J1840" s="219"/>
      <c r="K1840" s="219"/>
      <c r="L1840" s="219"/>
      <c r="M1840" s="618"/>
    </row>
    <row r="1841" spans="1:13" ht="15" customHeight="1">
      <c r="A1841" s="202"/>
      <c r="B1841" s="426"/>
      <c r="C1841" s="426"/>
      <c r="D1841" s="443"/>
      <c r="E1841" s="203">
        <v>3</v>
      </c>
      <c r="F1841" s="215"/>
      <c r="G1841" s="205"/>
      <c r="H1841" s="206"/>
      <c r="I1841" s="237" t="s">
        <v>961</v>
      </c>
      <c r="J1841" s="219"/>
      <c r="K1841" s="211">
        <v>28</v>
      </c>
      <c r="L1841" s="211">
        <v>28</v>
      </c>
      <c r="M1841" s="618">
        <f>L1841/K1841*100</f>
        <v>100</v>
      </c>
    </row>
    <row r="1842" spans="1:13" ht="15" customHeight="1">
      <c r="A1842" s="202"/>
      <c r="B1842" s="426"/>
      <c r="C1842" s="426"/>
      <c r="D1842" s="443">
        <v>2</v>
      </c>
      <c r="E1842" s="203"/>
      <c r="F1842" s="215"/>
      <c r="G1842" s="205"/>
      <c r="H1842" s="206" t="s">
        <v>1840</v>
      </c>
      <c r="I1842" s="234"/>
      <c r="J1842" s="219"/>
      <c r="K1842" s="219"/>
      <c r="L1842" s="219"/>
      <c r="M1842" s="618"/>
    </row>
    <row r="1843" spans="1:13" ht="15" customHeight="1">
      <c r="A1843" s="202"/>
      <c r="B1843" s="426"/>
      <c r="C1843" s="426"/>
      <c r="D1843" s="443"/>
      <c r="E1843" s="203">
        <v>2</v>
      </c>
      <c r="F1843" s="215"/>
      <c r="G1843" s="205"/>
      <c r="H1843" s="206"/>
      <c r="I1843" s="207" t="s">
        <v>1843</v>
      </c>
      <c r="J1843" s="211">
        <v>5000</v>
      </c>
      <c r="K1843" s="211">
        <v>11687</v>
      </c>
      <c r="L1843" s="211">
        <v>6117</v>
      </c>
      <c r="M1843" s="618">
        <f>L1843/K1843*100</f>
        <v>52.340207067682044</v>
      </c>
    </row>
    <row r="1844" spans="1:13" ht="3" customHeight="1">
      <c r="A1844" s="202"/>
      <c r="B1844" s="426"/>
      <c r="C1844" s="426"/>
      <c r="D1844" s="443"/>
      <c r="E1844" s="203"/>
      <c r="F1844" s="215"/>
      <c r="G1844" s="205"/>
      <c r="H1844" s="206"/>
      <c r="I1844" s="234"/>
      <c r="J1844" s="219"/>
      <c r="K1844" s="219"/>
      <c r="L1844" s="219"/>
      <c r="M1844" s="618"/>
    </row>
    <row r="1845" spans="1:13" ht="15" customHeight="1">
      <c r="A1845" s="202"/>
      <c r="B1845" s="426"/>
      <c r="C1845" s="426"/>
      <c r="D1845" s="443"/>
      <c r="E1845" s="203"/>
      <c r="F1845" s="227"/>
      <c r="G1845" s="225"/>
      <c r="H1845" s="226"/>
      <c r="I1845" s="227" t="s">
        <v>1842</v>
      </c>
      <c r="J1845" s="218">
        <f>SUM(J1838:J1844)</f>
        <v>5000</v>
      </c>
      <c r="K1845" s="218">
        <f>SUM(K1838:K1844)</f>
        <v>11715</v>
      </c>
      <c r="L1845" s="218">
        <f>SUM(L1838:L1844)</f>
        <v>6145</v>
      </c>
      <c r="M1845" s="717">
        <f>L1845/K1845*100</f>
        <v>52.45411865130175</v>
      </c>
    </row>
    <row r="1846" spans="1:13" ht="8.25" customHeight="1" hidden="1">
      <c r="A1846" s="202"/>
      <c r="B1846" s="426"/>
      <c r="C1846" s="426"/>
      <c r="D1846" s="443"/>
      <c r="E1846" s="203"/>
      <c r="F1846" s="215"/>
      <c r="G1846" s="205"/>
      <c r="H1846" s="206"/>
      <c r="I1846" s="215"/>
      <c r="J1846" s="219"/>
      <c r="K1846" s="219"/>
      <c r="L1846" s="219"/>
      <c r="M1846" s="618" t="e">
        <f>L1846/K1846*100</f>
        <v>#DIV/0!</v>
      </c>
    </row>
    <row r="1847" spans="1:13" ht="18.75" customHeight="1">
      <c r="A1847" s="202">
        <v>144</v>
      </c>
      <c r="B1847" s="426"/>
      <c r="C1847" s="426">
        <v>1</v>
      </c>
      <c r="D1847" s="443"/>
      <c r="E1847" s="203"/>
      <c r="F1847" s="215" t="s">
        <v>1927</v>
      </c>
      <c r="G1847" s="205"/>
      <c r="H1847" s="206"/>
      <c r="I1847" s="215"/>
      <c r="J1847" s="219"/>
      <c r="K1847" s="219"/>
      <c r="L1847" s="219"/>
      <c r="M1847" s="618"/>
    </row>
    <row r="1848" spans="1:13" ht="18.75" customHeight="1">
      <c r="A1848" s="202"/>
      <c r="B1848" s="426"/>
      <c r="C1848" s="426"/>
      <c r="D1848" s="443">
        <v>1</v>
      </c>
      <c r="E1848" s="203"/>
      <c r="F1848" s="215"/>
      <c r="G1848" s="205"/>
      <c r="H1848" s="206" t="s">
        <v>1837</v>
      </c>
      <c r="I1848" s="215"/>
      <c r="J1848" s="219"/>
      <c r="K1848" s="219"/>
      <c r="L1848" s="219"/>
      <c r="M1848" s="618"/>
    </row>
    <row r="1849" spans="1:13" ht="18.75" customHeight="1">
      <c r="A1849" s="202"/>
      <c r="B1849" s="426"/>
      <c r="C1849" s="426"/>
      <c r="D1849" s="443"/>
      <c r="E1849" s="203">
        <v>3</v>
      </c>
      <c r="F1849" s="215"/>
      <c r="G1849" s="205"/>
      <c r="H1849" s="206"/>
      <c r="I1849" s="237" t="s">
        <v>961</v>
      </c>
      <c r="J1849" s="219"/>
      <c r="K1849" s="211">
        <v>51</v>
      </c>
      <c r="L1849" s="211">
        <v>51</v>
      </c>
      <c r="M1849" s="618">
        <f>L1849/K1849*100</f>
        <v>100</v>
      </c>
    </row>
    <row r="1850" spans="1:13" ht="15" customHeight="1">
      <c r="A1850" s="202"/>
      <c r="B1850" s="426"/>
      <c r="C1850" s="426"/>
      <c r="D1850" s="443">
        <v>2</v>
      </c>
      <c r="E1850" s="203"/>
      <c r="F1850" s="215"/>
      <c r="G1850" s="205"/>
      <c r="H1850" s="206" t="s">
        <v>1840</v>
      </c>
      <c r="I1850" s="234"/>
      <c r="J1850" s="219"/>
      <c r="K1850" s="219"/>
      <c r="L1850" s="219"/>
      <c r="M1850" s="618"/>
    </row>
    <row r="1851" spans="1:13" ht="15" customHeight="1">
      <c r="A1851" s="202"/>
      <c r="B1851" s="426"/>
      <c r="C1851" s="426"/>
      <c r="D1851" s="443"/>
      <c r="E1851" s="203">
        <v>2</v>
      </c>
      <c r="F1851" s="215"/>
      <c r="G1851" s="205"/>
      <c r="H1851" s="206"/>
      <c r="I1851" s="207" t="s">
        <v>1843</v>
      </c>
      <c r="J1851" s="211">
        <v>3000</v>
      </c>
      <c r="K1851" s="211">
        <v>5449</v>
      </c>
      <c r="L1851" s="211">
        <v>3960</v>
      </c>
      <c r="M1851" s="618">
        <f>L1851/K1851*100</f>
        <v>72.67388511653515</v>
      </c>
    </row>
    <row r="1852" spans="1:13" ht="3" customHeight="1">
      <c r="A1852" s="202"/>
      <c r="B1852" s="426"/>
      <c r="C1852" s="426"/>
      <c r="D1852" s="443"/>
      <c r="E1852" s="203"/>
      <c r="F1852" s="215"/>
      <c r="G1852" s="205"/>
      <c r="H1852" s="206"/>
      <c r="I1852" s="234"/>
      <c r="J1852" s="219"/>
      <c r="K1852" s="219"/>
      <c r="L1852" s="219"/>
      <c r="M1852" s="618"/>
    </row>
    <row r="1853" spans="1:13" ht="15" customHeight="1">
      <c r="A1853" s="202"/>
      <c r="B1853" s="426"/>
      <c r="C1853" s="426"/>
      <c r="D1853" s="443"/>
      <c r="E1853" s="203"/>
      <c r="F1853" s="227"/>
      <c r="G1853" s="225"/>
      <c r="H1853" s="226"/>
      <c r="I1853" s="227" t="s">
        <v>1842</v>
      </c>
      <c r="J1853" s="218">
        <f>SUM(J1846:J1852)</f>
        <v>3000</v>
      </c>
      <c r="K1853" s="218">
        <f>SUM(K1846:K1852)</f>
        <v>5500</v>
      </c>
      <c r="L1853" s="218">
        <f>SUM(L1846:L1852)</f>
        <v>4011</v>
      </c>
      <c r="M1853" s="717">
        <f>L1853/K1853*100</f>
        <v>72.92727272727274</v>
      </c>
    </row>
    <row r="1854" spans="1:13" ht="6" customHeight="1">
      <c r="A1854" s="202"/>
      <c r="B1854" s="426"/>
      <c r="C1854" s="426"/>
      <c r="D1854" s="443"/>
      <c r="E1854" s="203"/>
      <c r="F1854" s="215"/>
      <c r="G1854" s="205"/>
      <c r="H1854" s="206"/>
      <c r="I1854" s="215"/>
      <c r="J1854" s="219"/>
      <c r="K1854" s="219"/>
      <c r="L1854" s="219"/>
      <c r="M1854" s="618"/>
    </row>
    <row r="1855" spans="1:13" ht="15" customHeight="1">
      <c r="A1855" s="202">
        <v>145</v>
      </c>
      <c r="B1855" s="426"/>
      <c r="C1855" s="426">
        <v>1</v>
      </c>
      <c r="D1855" s="443"/>
      <c r="E1855" s="203"/>
      <c r="F1855" s="215" t="s">
        <v>1828</v>
      </c>
      <c r="G1855" s="205"/>
      <c r="H1855" s="206"/>
      <c r="I1855" s="215"/>
      <c r="J1855" s="219"/>
      <c r="K1855" s="219"/>
      <c r="L1855" s="219"/>
      <c r="M1855" s="618"/>
    </row>
    <row r="1856" spans="1:13" ht="15" customHeight="1">
      <c r="A1856" s="202"/>
      <c r="B1856" s="426"/>
      <c r="C1856" s="426"/>
      <c r="D1856" s="443">
        <v>1</v>
      </c>
      <c r="E1856" s="203"/>
      <c r="F1856" s="215"/>
      <c r="G1856" s="205"/>
      <c r="H1856" s="206" t="s">
        <v>1837</v>
      </c>
      <c r="I1856" s="215"/>
      <c r="J1856" s="219"/>
      <c r="K1856" s="219"/>
      <c r="L1856" s="219"/>
      <c r="M1856" s="618"/>
    </row>
    <row r="1857" spans="1:13" ht="15" customHeight="1">
      <c r="A1857" s="202"/>
      <c r="B1857" s="426"/>
      <c r="C1857" s="426"/>
      <c r="D1857" s="443"/>
      <c r="E1857" s="203">
        <v>3</v>
      </c>
      <c r="F1857" s="215"/>
      <c r="G1857" s="205"/>
      <c r="H1857" s="206"/>
      <c r="I1857" s="237" t="s">
        <v>961</v>
      </c>
      <c r="J1857" s="219"/>
      <c r="K1857" s="211">
        <v>6</v>
      </c>
      <c r="L1857" s="211">
        <v>6</v>
      </c>
      <c r="M1857" s="618">
        <f>L1857/K1857*100</f>
        <v>100</v>
      </c>
    </row>
    <row r="1858" spans="1:13" ht="15" customHeight="1">
      <c r="A1858" s="202"/>
      <c r="B1858" s="426"/>
      <c r="C1858" s="426"/>
      <c r="D1858" s="443">
        <v>2</v>
      </c>
      <c r="E1858" s="203"/>
      <c r="F1858" s="215"/>
      <c r="G1858" s="205"/>
      <c r="H1858" s="206" t="s">
        <v>1840</v>
      </c>
      <c r="I1858" s="234"/>
      <c r="J1858" s="219"/>
      <c r="K1858" s="219"/>
      <c r="L1858" s="219"/>
      <c r="M1858" s="618"/>
    </row>
    <row r="1859" spans="1:13" ht="15" customHeight="1">
      <c r="A1859" s="202"/>
      <c r="B1859" s="426"/>
      <c r="C1859" s="426"/>
      <c r="D1859" s="443"/>
      <c r="E1859" s="203">
        <v>2</v>
      </c>
      <c r="F1859" s="215"/>
      <c r="G1859" s="205"/>
      <c r="H1859" s="206"/>
      <c r="I1859" s="207" t="s">
        <v>1843</v>
      </c>
      <c r="J1859" s="211">
        <v>10000</v>
      </c>
      <c r="K1859" s="211">
        <v>21859</v>
      </c>
      <c r="L1859" s="211">
        <v>20919</v>
      </c>
      <c r="M1859" s="618">
        <f>L1859/K1859*100</f>
        <v>95.69971178919438</v>
      </c>
    </row>
    <row r="1860" spans="1:13" ht="5.25" customHeight="1">
      <c r="A1860" s="202"/>
      <c r="B1860" s="426"/>
      <c r="C1860" s="426"/>
      <c r="D1860" s="443"/>
      <c r="E1860" s="203"/>
      <c r="F1860" s="215"/>
      <c r="G1860" s="205"/>
      <c r="H1860" s="206"/>
      <c r="I1860" s="234"/>
      <c r="J1860" s="219"/>
      <c r="K1860" s="219"/>
      <c r="L1860" s="219"/>
      <c r="M1860" s="618"/>
    </row>
    <row r="1861" spans="1:13" ht="15" customHeight="1">
      <c r="A1861" s="202"/>
      <c r="B1861" s="426"/>
      <c r="C1861" s="426"/>
      <c r="D1861" s="443"/>
      <c r="E1861" s="203"/>
      <c r="F1861" s="227"/>
      <c r="G1861" s="225"/>
      <c r="H1861" s="226"/>
      <c r="I1861" s="227" t="s">
        <v>1842</v>
      </c>
      <c r="J1861" s="218">
        <f>SUM(J1854:J1860)</f>
        <v>10000</v>
      </c>
      <c r="K1861" s="218">
        <f>SUM(K1854:K1860)</f>
        <v>21865</v>
      </c>
      <c r="L1861" s="218">
        <f>SUM(L1854:L1860)</f>
        <v>20925</v>
      </c>
      <c r="M1861" s="717">
        <f>L1861/K1861*100</f>
        <v>95.70089183626801</v>
      </c>
    </row>
    <row r="1862" spans="1:13" ht="6.75" customHeight="1">
      <c r="A1862" s="202"/>
      <c r="B1862" s="426"/>
      <c r="C1862" s="426"/>
      <c r="D1862" s="443"/>
      <c r="E1862" s="203"/>
      <c r="F1862" s="215"/>
      <c r="G1862" s="205"/>
      <c r="H1862" s="206"/>
      <c r="I1862" s="215"/>
      <c r="J1862" s="219"/>
      <c r="K1862" s="219"/>
      <c r="L1862" s="219"/>
      <c r="M1862" s="618"/>
    </row>
    <row r="1863" spans="1:13" ht="15" customHeight="1">
      <c r="A1863" s="202">
        <v>146</v>
      </c>
      <c r="B1863" s="426"/>
      <c r="C1863" s="426">
        <v>1</v>
      </c>
      <c r="D1863" s="443"/>
      <c r="E1863" s="203"/>
      <c r="F1863" s="215" t="s">
        <v>1997</v>
      </c>
      <c r="G1863" s="205"/>
      <c r="H1863" s="206"/>
      <c r="I1863" s="215"/>
      <c r="J1863" s="219"/>
      <c r="K1863" s="219"/>
      <c r="L1863" s="219"/>
      <c r="M1863" s="618"/>
    </row>
    <row r="1864" spans="1:13" ht="15" customHeight="1">
      <c r="A1864" s="202"/>
      <c r="B1864" s="426"/>
      <c r="C1864" s="426"/>
      <c r="D1864" s="443">
        <v>1</v>
      </c>
      <c r="E1864" s="203"/>
      <c r="F1864" s="215"/>
      <c r="G1864" s="205"/>
      <c r="H1864" s="206" t="s">
        <v>1837</v>
      </c>
      <c r="I1864" s="215"/>
      <c r="J1864" s="219"/>
      <c r="K1864" s="219"/>
      <c r="L1864" s="219"/>
      <c r="M1864" s="618"/>
    </row>
    <row r="1865" spans="1:13" ht="15" customHeight="1">
      <c r="A1865" s="202"/>
      <c r="B1865" s="426"/>
      <c r="C1865" s="426"/>
      <c r="D1865" s="443"/>
      <c r="E1865" s="203">
        <v>3</v>
      </c>
      <c r="F1865" s="215"/>
      <c r="G1865" s="205"/>
      <c r="H1865" s="206"/>
      <c r="I1865" s="237" t="s">
        <v>961</v>
      </c>
      <c r="J1865" s="219"/>
      <c r="K1865" s="211">
        <v>211</v>
      </c>
      <c r="L1865" s="211">
        <v>211</v>
      </c>
      <c r="M1865" s="618">
        <f>L1865/K1865*100</f>
        <v>100</v>
      </c>
    </row>
    <row r="1866" spans="1:13" ht="15" customHeight="1">
      <c r="A1866" s="202"/>
      <c r="B1866" s="426"/>
      <c r="C1866" s="426"/>
      <c r="D1866" s="443">
        <v>2</v>
      </c>
      <c r="E1866" s="203"/>
      <c r="F1866" s="215"/>
      <c r="G1866" s="205"/>
      <c r="H1866" s="206" t="s">
        <v>1840</v>
      </c>
      <c r="I1866" s="234"/>
      <c r="J1866" s="219"/>
      <c r="K1866" s="219"/>
      <c r="L1866" s="219"/>
      <c r="M1866" s="618"/>
    </row>
    <row r="1867" spans="1:13" ht="21.75" customHeight="1">
      <c r="A1867" s="202"/>
      <c r="B1867" s="426"/>
      <c r="C1867" s="426"/>
      <c r="D1867" s="443"/>
      <c r="E1867" s="203">
        <v>2</v>
      </c>
      <c r="F1867" s="215"/>
      <c r="G1867" s="205"/>
      <c r="H1867" s="206"/>
      <c r="I1867" s="207" t="s">
        <v>1843</v>
      </c>
      <c r="J1867" s="211">
        <v>5000</v>
      </c>
      <c r="K1867" s="211">
        <v>9168</v>
      </c>
      <c r="L1867" s="211">
        <v>8627</v>
      </c>
      <c r="M1867" s="618">
        <f>L1867/K1867*100</f>
        <v>94.09904013961605</v>
      </c>
    </row>
    <row r="1868" spans="1:13" ht="2.25" customHeight="1" hidden="1">
      <c r="A1868" s="202"/>
      <c r="B1868" s="426"/>
      <c r="C1868" s="426"/>
      <c r="D1868" s="443"/>
      <c r="E1868" s="203"/>
      <c r="F1868" s="215"/>
      <c r="G1868" s="205"/>
      <c r="H1868" s="206"/>
      <c r="I1868" s="234"/>
      <c r="J1868" s="219"/>
      <c r="K1868" s="219"/>
      <c r="L1868" s="219"/>
      <c r="M1868" s="618" t="e">
        <f>L1868/K1868*100</f>
        <v>#DIV/0!</v>
      </c>
    </row>
    <row r="1869" spans="1:13" ht="15.75" customHeight="1">
      <c r="A1869" s="202"/>
      <c r="B1869" s="426"/>
      <c r="C1869" s="426"/>
      <c r="D1869" s="443"/>
      <c r="E1869" s="203"/>
      <c r="F1869" s="227"/>
      <c r="G1869" s="225"/>
      <c r="H1869" s="226"/>
      <c r="I1869" s="227" t="s">
        <v>1842</v>
      </c>
      <c r="J1869" s="218">
        <f>SUM(J1862:J1868)</f>
        <v>5000</v>
      </c>
      <c r="K1869" s="218">
        <f>SUM(K1862:K1868)</f>
        <v>9379</v>
      </c>
      <c r="L1869" s="218">
        <f>SUM(L1862:L1868)</f>
        <v>8838</v>
      </c>
      <c r="M1869" s="717">
        <f>L1869/K1869*100</f>
        <v>94.23179443437468</v>
      </c>
    </row>
    <row r="1870" spans="1:13" ht="4.5" customHeight="1">
      <c r="A1870" s="202"/>
      <c r="B1870" s="426"/>
      <c r="C1870" s="426"/>
      <c r="D1870" s="443"/>
      <c r="E1870" s="203"/>
      <c r="F1870" s="215"/>
      <c r="G1870" s="205"/>
      <c r="H1870" s="206"/>
      <c r="I1870" s="215"/>
      <c r="J1870" s="219"/>
      <c r="K1870" s="219"/>
      <c r="L1870" s="219"/>
      <c r="M1870" s="618"/>
    </row>
    <row r="1871" spans="1:13" ht="15" customHeight="1">
      <c r="A1871" s="202">
        <v>147</v>
      </c>
      <c r="B1871" s="426"/>
      <c r="C1871" s="426">
        <v>1</v>
      </c>
      <c r="D1871" s="443"/>
      <c r="E1871" s="203"/>
      <c r="F1871" s="215" t="s">
        <v>1998</v>
      </c>
      <c r="G1871" s="205"/>
      <c r="H1871" s="206"/>
      <c r="I1871" s="215"/>
      <c r="J1871" s="219"/>
      <c r="K1871" s="219"/>
      <c r="L1871" s="219"/>
      <c r="M1871" s="618"/>
    </row>
    <row r="1872" spans="1:13" ht="15" customHeight="1">
      <c r="A1872" s="202"/>
      <c r="B1872" s="426"/>
      <c r="C1872" s="426"/>
      <c r="D1872" s="443">
        <v>2</v>
      </c>
      <c r="E1872" s="203"/>
      <c r="F1872" s="215"/>
      <c r="G1872" s="205"/>
      <c r="H1872" s="206" t="s">
        <v>1840</v>
      </c>
      <c r="I1872" s="234"/>
      <c r="J1872" s="219"/>
      <c r="K1872" s="219"/>
      <c r="L1872" s="219"/>
      <c r="M1872" s="618"/>
    </row>
    <row r="1873" spans="1:13" ht="15" customHeight="1">
      <c r="A1873" s="202"/>
      <c r="B1873" s="426"/>
      <c r="C1873" s="426"/>
      <c r="D1873" s="443"/>
      <c r="E1873" s="203">
        <v>2</v>
      </c>
      <c r="F1873" s="215"/>
      <c r="G1873" s="205"/>
      <c r="H1873" s="206"/>
      <c r="I1873" s="207" t="s">
        <v>1843</v>
      </c>
      <c r="J1873" s="211">
        <v>5000</v>
      </c>
      <c r="K1873" s="211">
        <v>24340</v>
      </c>
      <c r="L1873" s="211">
        <v>21094</v>
      </c>
      <c r="M1873" s="618">
        <f>L1873/K1873*100</f>
        <v>86.66392769104355</v>
      </c>
    </row>
    <row r="1874" spans="1:13" ht="3" customHeight="1">
      <c r="A1874" s="202"/>
      <c r="B1874" s="426"/>
      <c r="C1874" s="426"/>
      <c r="D1874" s="443"/>
      <c r="E1874" s="203"/>
      <c r="F1874" s="215"/>
      <c r="G1874" s="205"/>
      <c r="H1874" s="206"/>
      <c r="I1874" s="234"/>
      <c r="J1874" s="219"/>
      <c r="K1874" s="219"/>
      <c r="L1874" s="219"/>
      <c r="M1874" s="618"/>
    </row>
    <row r="1875" spans="1:13" ht="17.25" customHeight="1">
      <c r="A1875" s="202"/>
      <c r="B1875" s="426"/>
      <c r="C1875" s="426"/>
      <c r="D1875" s="443"/>
      <c r="E1875" s="203"/>
      <c r="F1875" s="227"/>
      <c r="G1875" s="225"/>
      <c r="H1875" s="226"/>
      <c r="I1875" s="227" t="s">
        <v>1842</v>
      </c>
      <c r="J1875" s="218">
        <f>SUM(J1870:J1874)</f>
        <v>5000</v>
      </c>
      <c r="K1875" s="218">
        <f>SUM(K1870:K1874)</f>
        <v>24340</v>
      </c>
      <c r="L1875" s="218">
        <f>SUM(L1870:L1874)</f>
        <v>21094</v>
      </c>
      <c r="M1875" s="717">
        <f>L1875/K1875*100</f>
        <v>86.66392769104355</v>
      </c>
    </row>
    <row r="1876" spans="1:13" ht="3.75" customHeight="1">
      <c r="A1876" s="202"/>
      <c r="B1876" s="426"/>
      <c r="C1876" s="426"/>
      <c r="D1876" s="443"/>
      <c r="E1876" s="203"/>
      <c r="F1876" s="215"/>
      <c r="G1876" s="205"/>
      <c r="H1876" s="206"/>
      <c r="I1876" s="215"/>
      <c r="J1876" s="219"/>
      <c r="K1876" s="219"/>
      <c r="L1876" s="219"/>
      <c r="M1876" s="618"/>
    </row>
    <row r="1877" spans="1:13" ht="15" customHeight="1">
      <c r="A1877" s="202">
        <v>148</v>
      </c>
      <c r="B1877" s="426"/>
      <c r="C1877" s="426">
        <v>1</v>
      </c>
      <c r="D1877" s="443"/>
      <c r="E1877" s="203"/>
      <c r="F1877" s="215" t="s">
        <v>1999</v>
      </c>
      <c r="G1877" s="205"/>
      <c r="H1877" s="206"/>
      <c r="I1877" s="215"/>
      <c r="J1877" s="219"/>
      <c r="K1877" s="219"/>
      <c r="L1877" s="219"/>
      <c r="M1877" s="618"/>
    </row>
    <row r="1878" spans="1:13" ht="15" customHeight="1">
      <c r="A1878" s="202"/>
      <c r="B1878" s="426"/>
      <c r="C1878" s="426"/>
      <c r="D1878" s="443">
        <v>1</v>
      </c>
      <c r="E1878" s="203"/>
      <c r="F1878" s="215"/>
      <c r="G1878" s="205"/>
      <c r="H1878" s="206" t="s">
        <v>1837</v>
      </c>
      <c r="I1878" s="215"/>
      <c r="J1878" s="219"/>
      <c r="K1878" s="219"/>
      <c r="L1878" s="219"/>
      <c r="M1878" s="618"/>
    </row>
    <row r="1879" spans="1:13" ht="15" customHeight="1">
      <c r="A1879" s="202"/>
      <c r="B1879" s="426"/>
      <c r="C1879" s="426"/>
      <c r="D1879" s="443"/>
      <c r="E1879" s="203">
        <v>3</v>
      </c>
      <c r="F1879" s="215"/>
      <c r="G1879" s="205"/>
      <c r="H1879" s="206"/>
      <c r="I1879" s="237" t="s">
        <v>961</v>
      </c>
      <c r="J1879" s="219"/>
      <c r="K1879" s="211">
        <v>4854</v>
      </c>
      <c r="L1879" s="211">
        <v>4761</v>
      </c>
      <c r="M1879" s="618">
        <f>L1879/K1879*100</f>
        <v>98.0840543881335</v>
      </c>
    </row>
    <row r="1880" spans="1:13" ht="15" customHeight="1">
      <c r="A1880" s="202"/>
      <c r="B1880" s="426"/>
      <c r="C1880" s="426"/>
      <c r="D1880" s="443">
        <v>2</v>
      </c>
      <c r="E1880" s="203"/>
      <c r="F1880" s="215"/>
      <c r="G1880" s="205"/>
      <c r="H1880" s="206" t="s">
        <v>1840</v>
      </c>
      <c r="I1880" s="234"/>
      <c r="J1880" s="219"/>
      <c r="K1880" s="219"/>
      <c r="L1880" s="219"/>
      <c r="M1880" s="618"/>
    </row>
    <row r="1881" spans="1:13" ht="15" customHeight="1">
      <c r="A1881" s="202"/>
      <c r="B1881" s="426"/>
      <c r="C1881" s="426"/>
      <c r="D1881" s="443"/>
      <c r="E1881" s="203">
        <v>2</v>
      </c>
      <c r="F1881" s="215"/>
      <c r="G1881" s="205"/>
      <c r="H1881" s="206"/>
      <c r="I1881" s="207" t="s">
        <v>1843</v>
      </c>
      <c r="J1881" s="211">
        <v>192720</v>
      </c>
      <c r="K1881" s="211">
        <v>261428</v>
      </c>
      <c r="L1881" s="211">
        <v>257087</v>
      </c>
      <c r="M1881" s="618">
        <f>L1881/K1881*100</f>
        <v>98.3395045672231</v>
      </c>
    </row>
    <row r="1882" spans="1:13" ht="4.5" customHeight="1">
      <c r="A1882" s="202"/>
      <c r="B1882" s="426"/>
      <c r="C1882" s="426"/>
      <c r="D1882" s="443"/>
      <c r="E1882" s="203"/>
      <c r="F1882" s="215"/>
      <c r="G1882" s="205"/>
      <c r="H1882" s="206"/>
      <c r="I1882" s="234"/>
      <c r="J1882" s="219"/>
      <c r="K1882" s="219"/>
      <c r="L1882" s="219"/>
      <c r="M1882" s="618"/>
    </row>
    <row r="1883" spans="1:13" ht="18" customHeight="1">
      <c r="A1883" s="202"/>
      <c r="B1883" s="426"/>
      <c r="C1883" s="426"/>
      <c r="D1883" s="443"/>
      <c r="E1883" s="203"/>
      <c r="F1883" s="227"/>
      <c r="G1883" s="225"/>
      <c r="H1883" s="226"/>
      <c r="I1883" s="227" t="s">
        <v>1842</v>
      </c>
      <c r="J1883" s="218">
        <f>SUM(J1876:J1882)</f>
        <v>192720</v>
      </c>
      <c r="K1883" s="218">
        <f>SUM(K1876:K1882)</f>
        <v>266282</v>
      </c>
      <c r="L1883" s="218">
        <f>SUM(L1876:L1882)</f>
        <v>261848</v>
      </c>
      <c r="M1883" s="717">
        <f>L1883/K1883*100</f>
        <v>98.33484801826636</v>
      </c>
    </row>
    <row r="1884" spans="1:13" ht="5.25" customHeight="1">
      <c r="A1884" s="202"/>
      <c r="B1884" s="426"/>
      <c r="C1884" s="426"/>
      <c r="D1884" s="443"/>
      <c r="E1884" s="203"/>
      <c r="F1884" s="215"/>
      <c r="G1884" s="205"/>
      <c r="H1884" s="206"/>
      <c r="I1884" s="215"/>
      <c r="J1884" s="219"/>
      <c r="K1884" s="219"/>
      <c r="L1884" s="219"/>
      <c r="M1884" s="618"/>
    </row>
    <row r="1885" spans="1:13" ht="18.75" customHeight="1">
      <c r="A1885" s="202">
        <v>149</v>
      </c>
      <c r="B1885" s="426"/>
      <c r="C1885" s="426">
        <v>1</v>
      </c>
      <c r="D1885" s="443"/>
      <c r="E1885" s="203"/>
      <c r="F1885" s="215" t="s">
        <v>852</v>
      </c>
      <c r="G1885" s="205"/>
      <c r="H1885" s="206"/>
      <c r="I1885" s="215"/>
      <c r="J1885" s="219"/>
      <c r="K1885" s="219"/>
      <c r="L1885" s="219"/>
      <c r="M1885" s="618"/>
    </row>
    <row r="1886" spans="1:13" ht="15" customHeight="1">
      <c r="A1886" s="202"/>
      <c r="B1886" s="426"/>
      <c r="C1886" s="426"/>
      <c r="D1886" s="443">
        <v>2</v>
      </c>
      <c r="E1886" s="203"/>
      <c r="F1886" s="215"/>
      <c r="G1886" s="205"/>
      <c r="H1886" s="206" t="s">
        <v>1840</v>
      </c>
      <c r="I1886" s="234"/>
      <c r="J1886" s="219"/>
      <c r="K1886" s="219"/>
      <c r="L1886" s="219"/>
      <c r="M1886" s="618"/>
    </row>
    <row r="1887" spans="1:13" ht="15" customHeight="1">
      <c r="A1887" s="202"/>
      <c r="B1887" s="426"/>
      <c r="C1887" s="426"/>
      <c r="D1887" s="443"/>
      <c r="E1887" s="203">
        <v>2</v>
      </c>
      <c r="F1887" s="215"/>
      <c r="G1887" s="205"/>
      <c r="H1887" s="206"/>
      <c r="I1887" s="207" t="s">
        <v>1843</v>
      </c>
      <c r="J1887" s="211">
        <v>3880</v>
      </c>
      <c r="K1887" s="211">
        <v>6880</v>
      </c>
      <c r="L1887" s="211">
        <v>5620</v>
      </c>
      <c r="M1887" s="618">
        <f>L1887/K1887*100</f>
        <v>81.68604651162791</v>
      </c>
    </row>
    <row r="1888" spans="1:13" ht="4.5" customHeight="1">
      <c r="A1888" s="202"/>
      <c r="B1888" s="426"/>
      <c r="C1888" s="426"/>
      <c r="D1888" s="443"/>
      <c r="E1888" s="203"/>
      <c r="F1888" s="215"/>
      <c r="G1888" s="205"/>
      <c r="H1888" s="206"/>
      <c r="I1888" s="234"/>
      <c r="J1888" s="219"/>
      <c r="K1888" s="219"/>
      <c r="L1888" s="219"/>
      <c r="M1888" s="618"/>
    </row>
    <row r="1889" spans="1:13" ht="18.75" customHeight="1">
      <c r="A1889" s="202"/>
      <c r="B1889" s="426"/>
      <c r="C1889" s="426"/>
      <c r="D1889" s="443"/>
      <c r="E1889" s="203"/>
      <c r="F1889" s="227"/>
      <c r="G1889" s="225"/>
      <c r="H1889" s="226"/>
      <c r="I1889" s="227" t="s">
        <v>1842</v>
      </c>
      <c r="J1889" s="218">
        <f>SUM(J1884:J1888)</f>
        <v>3880</v>
      </c>
      <c r="K1889" s="218">
        <f>SUM(K1884:K1888)</f>
        <v>6880</v>
      </c>
      <c r="L1889" s="218">
        <f>SUM(L1884:L1888)</f>
        <v>5620</v>
      </c>
      <c r="M1889" s="717">
        <f>L1889/K1889*100</f>
        <v>81.68604651162791</v>
      </c>
    </row>
    <row r="1890" spans="1:13" ht="4.5" customHeight="1">
      <c r="A1890" s="202"/>
      <c r="B1890" s="426"/>
      <c r="C1890" s="426"/>
      <c r="D1890" s="443"/>
      <c r="E1890" s="203"/>
      <c r="F1890" s="215"/>
      <c r="G1890" s="205"/>
      <c r="H1890" s="206"/>
      <c r="I1890" s="215"/>
      <c r="J1890" s="498"/>
      <c r="K1890" s="498"/>
      <c r="L1890" s="498"/>
      <c r="M1890" s="618"/>
    </row>
    <row r="1891" spans="1:13" ht="18.75" customHeight="1">
      <c r="A1891" s="202">
        <v>150</v>
      </c>
      <c r="B1891" s="426"/>
      <c r="C1891" s="426">
        <v>1</v>
      </c>
      <c r="D1891" s="443"/>
      <c r="E1891" s="203"/>
      <c r="F1891" s="215" t="s">
        <v>978</v>
      </c>
      <c r="G1891" s="205"/>
      <c r="H1891" s="206"/>
      <c r="I1891" s="215"/>
      <c r="J1891" s="499"/>
      <c r="K1891" s="499"/>
      <c r="L1891" s="499"/>
      <c r="M1891" s="618"/>
    </row>
    <row r="1892" spans="1:13" ht="18.75" customHeight="1">
      <c r="A1892" s="202"/>
      <c r="B1892" s="426"/>
      <c r="C1892" s="426"/>
      <c r="D1892" s="443">
        <v>2</v>
      </c>
      <c r="E1892" s="203"/>
      <c r="F1892" s="215"/>
      <c r="G1892" s="205"/>
      <c r="H1892" s="206" t="s">
        <v>1840</v>
      </c>
      <c r="I1892" s="215"/>
      <c r="J1892" s="499"/>
      <c r="K1892" s="499"/>
      <c r="L1892" s="499"/>
      <c r="M1892" s="618"/>
    </row>
    <row r="1893" spans="1:13" ht="18.75" customHeight="1">
      <c r="A1893" s="202"/>
      <c r="B1893" s="426"/>
      <c r="C1893" s="426"/>
      <c r="D1893" s="443"/>
      <c r="E1893" s="203">
        <v>2</v>
      </c>
      <c r="F1893" s="215"/>
      <c r="G1893" s="205"/>
      <c r="H1893" s="206"/>
      <c r="I1893" s="207" t="s">
        <v>1843</v>
      </c>
      <c r="J1893" s="499"/>
      <c r="K1893" s="211">
        <v>25137</v>
      </c>
      <c r="L1893" s="211">
        <v>21012</v>
      </c>
      <c r="M1893" s="618">
        <f>L1893/K1893*100</f>
        <v>83.58992719894975</v>
      </c>
    </row>
    <row r="1894" spans="1:13" ht="6" customHeight="1">
      <c r="A1894" s="202"/>
      <c r="B1894" s="426"/>
      <c r="C1894" s="426"/>
      <c r="D1894" s="443"/>
      <c r="E1894" s="203"/>
      <c r="F1894" s="215"/>
      <c r="G1894" s="205"/>
      <c r="H1894" s="206"/>
      <c r="I1894" s="215"/>
      <c r="J1894" s="499"/>
      <c r="K1894" s="499"/>
      <c r="L1894" s="499"/>
      <c r="M1894" s="618"/>
    </row>
    <row r="1895" spans="1:13" ht="18.75" customHeight="1">
      <c r="A1895" s="202"/>
      <c r="B1895" s="426"/>
      <c r="C1895" s="426"/>
      <c r="D1895" s="443"/>
      <c r="E1895" s="203"/>
      <c r="F1895" s="227"/>
      <c r="G1895" s="225"/>
      <c r="H1895" s="226"/>
      <c r="I1895" s="227" t="s">
        <v>1842</v>
      </c>
      <c r="J1895" s="218">
        <f>SUM(J1890:J1894)</f>
        <v>0</v>
      </c>
      <c r="K1895" s="218">
        <f>SUM(K1890:K1894)</f>
        <v>25137</v>
      </c>
      <c r="L1895" s="218">
        <f>SUM(L1890:L1894)</f>
        <v>21012</v>
      </c>
      <c r="M1895" s="717">
        <f>L1895/K1895*100</f>
        <v>83.58992719894975</v>
      </c>
    </row>
    <row r="1896" spans="1:13" ht="3" customHeight="1">
      <c r="A1896" s="202"/>
      <c r="B1896" s="426"/>
      <c r="C1896" s="426"/>
      <c r="D1896" s="443"/>
      <c r="E1896" s="203"/>
      <c r="F1896" s="215"/>
      <c r="G1896" s="205"/>
      <c r="H1896" s="206"/>
      <c r="I1896" s="215"/>
      <c r="J1896" s="499"/>
      <c r="K1896" s="499"/>
      <c r="L1896" s="499"/>
      <c r="M1896" s="618"/>
    </row>
    <row r="1897" spans="1:13" ht="18.75" customHeight="1">
      <c r="A1897" s="202">
        <v>151</v>
      </c>
      <c r="B1897" s="426"/>
      <c r="C1897" s="426">
        <v>1</v>
      </c>
      <c r="D1897" s="443"/>
      <c r="E1897" s="203"/>
      <c r="F1897" s="215" t="s">
        <v>979</v>
      </c>
      <c r="G1897" s="205"/>
      <c r="H1897" s="206"/>
      <c r="I1897" s="215"/>
      <c r="J1897" s="499"/>
      <c r="K1897" s="499"/>
      <c r="L1897" s="499"/>
      <c r="M1897" s="618"/>
    </row>
    <row r="1898" spans="1:13" ht="18.75" customHeight="1">
      <c r="A1898" s="202"/>
      <c r="B1898" s="426"/>
      <c r="C1898" s="426"/>
      <c r="D1898" s="443">
        <v>2</v>
      </c>
      <c r="E1898" s="203"/>
      <c r="F1898" s="215"/>
      <c r="G1898" s="205"/>
      <c r="H1898" s="206" t="s">
        <v>1840</v>
      </c>
      <c r="I1898" s="215"/>
      <c r="J1898" s="499"/>
      <c r="K1898" s="499"/>
      <c r="L1898" s="499"/>
      <c r="M1898" s="618"/>
    </row>
    <row r="1899" spans="1:13" ht="19.5" customHeight="1">
      <c r="A1899" s="202"/>
      <c r="B1899" s="426"/>
      <c r="C1899" s="426"/>
      <c r="D1899" s="443"/>
      <c r="E1899" s="203">
        <v>2</v>
      </c>
      <c r="F1899" s="215"/>
      <c r="G1899" s="205"/>
      <c r="H1899" s="206"/>
      <c r="I1899" s="207" t="s">
        <v>1843</v>
      </c>
      <c r="J1899" s="499"/>
      <c r="K1899" s="211">
        <v>106327</v>
      </c>
      <c r="L1899" s="211">
        <v>98017</v>
      </c>
      <c r="M1899" s="618">
        <f>L1899/K1899*100</f>
        <v>92.18448747731057</v>
      </c>
    </row>
    <row r="1900" spans="1:13" ht="18.75" customHeight="1">
      <c r="A1900" s="202"/>
      <c r="B1900" s="426"/>
      <c r="C1900" s="426"/>
      <c r="D1900" s="443"/>
      <c r="E1900" s="203"/>
      <c r="F1900" s="227"/>
      <c r="G1900" s="225"/>
      <c r="H1900" s="226"/>
      <c r="I1900" s="227" t="s">
        <v>1842</v>
      </c>
      <c r="J1900" s="218">
        <f>SUM(J1896:J1899)</f>
        <v>0</v>
      </c>
      <c r="K1900" s="218">
        <f>SUM(K1896:K1899)</f>
        <v>106327</v>
      </c>
      <c r="L1900" s="218">
        <f>SUM(L1896:L1899)</f>
        <v>98017</v>
      </c>
      <c r="M1900" s="717">
        <f>L1900/K1900*100</f>
        <v>92.18448747731057</v>
      </c>
    </row>
    <row r="1901" spans="1:13" ht="6.75" customHeight="1">
      <c r="A1901" s="202"/>
      <c r="B1901" s="426"/>
      <c r="C1901" s="426"/>
      <c r="D1901" s="443"/>
      <c r="E1901" s="203"/>
      <c r="F1901" s="215"/>
      <c r="G1901" s="205"/>
      <c r="H1901" s="206"/>
      <c r="I1901" s="215"/>
      <c r="J1901" s="499"/>
      <c r="K1901" s="499"/>
      <c r="L1901" s="499"/>
      <c r="M1901" s="618"/>
    </row>
    <row r="1902" spans="1:13" ht="18.75" customHeight="1">
      <c r="A1902" s="202">
        <v>152</v>
      </c>
      <c r="B1902" s="426"/>
      <c r="C1902" s="426">
        <v>1</v>
      </c>
      <c r="D1902" s="443"/>
      <c r="E1902" s="203"/>
      <c r="F1902" s="215" t="s">
        <v>980</v>
      </c>
      <c r="G1902" s="205"/>
      <c r="H1902" s="206"/>
      <c r="I1902" s="215"/>
      <c r="J1902" s="499"/>
      <c r="K1902" s="499"/>
      <c r="L1902" s="499"/>
      <c r="M1902" s="618"/>
    </row>
    <row r="1903" spans="1:13" ht="18.75" customHeight="1">
      <c r="A1903" s="202"/>
      <c r="B1903" s="426"/>
      <c r="C1903" s="426"/>
      <c r="D1903" s="443">
        <v>2</v>
      </c>
      <c r="E1903" s="203"/>
      <c r="F1903" s="215"/>
      <c r="G1903" s="205"/>
      <c r="H1903" s="206" t="s">
        <v>1840</v>
      </c>
      <c r="I1903" s="215"/>
      <c r="J1903" s="499"/>
      <c r="K1903" s="499"/>
      <c r="L1903" s="499"/>
      <c r="M1903" s="618"/>
    </row>
    <row r="1904" spans="1:13" ht="18.75" customHeight="1">
      <c r="A1904" s="202"/>
      <c r="B1904" s="426"/>
      <c r="C1904" s="426"/>
      <c r="D1904" s="443"/>
      <c r="E1904" s="203">
        <v>2</v>
      </c>
      <c r="F1904" s="215"/>
      <c r="G1904" s="205"/>
      <c r="H1904" s="206"/>
      <c r="I1904" s="207" t="s">
        <v>1843</v>
      </c>
      <c r="J1904" s="499"/>
      <c r="K1904" s="211">
        <v>168</v>
      </c>
      <c r="L1904" s="211">
        <v>168</v>
      </c>
      <c r="M1904" s="618">
        <f>L1904/K1904*100</f>
        <v>100</v>
      </c>
    </row>
    <row r="1905" spans="1:13" ht="4.5" customHeight="1">
      <c r="A1905" s="202"/>
      <c r="B1905" s="426"/>
      <c r="C1905" s="426"/>
      <c r="D1905" s="443"/>
      <c r="E1905" s="203"/>
      <c r="F1905" s="215"/>
      <c r="G1905" s="205"/>
      <c r="H1905" s="206"/>
      <c r="I1905" s="215"/>
      <c r="J1905" s="499"/>
      <c r="K1905" s="499"/>
      <c r="L1905" s="499"/>
      <c r="M1905" s="618"/>
    </row>
    <row r="1906" spans="1:13" ht="17.25" customHeight="1">
      <c r="A1906" s="202"/>
      <c r="B1906" s="426"/>
      <c r="C1906" s="426"/>
      <c r="D1906" s="443"/>
      <c r="E1906" s="203"/>
      <c r="F1906" s="227"/>
      <c r="G1906" s="225"/>
      <c r="H1906" s="226"/>
      <c r="I1906" s="227" t="s">
        <v>1842</v>
      </c>
      <c r="J1906" s="218">
        <f>SUM(J1901:J1905)</f>
        <v>0</v>
      </c>
      <c r="K1906" s="218">
        <f>SUM(K1901:K1905)</f>
        <v>168</v>
      </c>
      <c r="L1906" s="218">
        <f>SUM(L1901:L1905)</f>
        <v>168</v>
      </c>
      <c r="M1906" s="717">
        <f>L1906/K1906*100</f>
        <v>100</v>
      </c>
    </row>
    <row r="1907" spans="1:13" ht="7.5" customHeight="1">
      <c r="A1907" s="202"/>
      <c r="B1907" s="426"/>
      <c r="C1907" s="426"/>
      <c r="D1907" s="443"/>
      <c r="E1907" s="203"/>
      <c r="F1907" s="215"/>
      <c r="G1907" s="205"/>
      <c r="H1907" s="206"/>
      <c r="I1907" s="215"/>
      <c r="J1907" s="498"/>
      <c r="K1907" s="498"/>
      <c r="L1907" s="498"/>
      <c r="M1907" s="618"/>
    </row>
    <row r="1908" spans="1:13" ht="17.25" customHeight="1">
      <c r="A1908" s="202">
        <v>153</v>
      </c>
      <c r="B1908" s="426"/>
      <c r="C1908" s="426">
        <v>1</v>
      </c>
      <c r="D1908" s="443"/>
      <c r="E1908" s="203"/>
      <c r="F1908" s="215" t="s">
        <v>1540</v>
      </c>
      <c r="G1908" s="205"/>
      <c r="H1908" s="206"/>
      <c r="I1908" s="215"/>
      <c r="J1908" s="499"/>
      <c r="K1908" s="499"/>
      <c r="L1908" s="499"/>
      <c r="M1908" s="618"/>
    </row>
    <row r="1909" spans="1:13" ht="17.25" customHeight="1">
      <c r="A1909" s="202"/>
      <c r="B1909" s="426"/>
      <c r="C1909" s="426"/>
      <c r="D1909" s="443">
        <v>2</v>
      </c>
      <c r="E1909" s="203"/>
      <c r="F1909" s="215"/>
      <c r="G1909" s="205"/>
      <c r="H1909" s="206" t="s">
        <v>1840</v>
      </c>
      <c r="I1909" s="215"/>
      <c r="J1909" s="499"/>
      <c r="K1909" s="499"/>
      <c r="L1909" s="499"/>
      <c r="M1909" s="618"/>
    </row>
    <row r="1910" spans="1:13" ht="17.25" customHeight="1">
      <c r="A1910" s="202"/>
      <c r="B1910" s="426"/>
      <c r="C1910" s="426"/>
      <c r="D1910" s="443"/>
      <c r="E1910" s="203">
        <v>2</v>
      </c>
      <c r="F1910" s="215"/>
      <c r="G1910" s="205"/>
      <c r="H1910" s="206"/>
      <c r="I1910" s="207" t="s">
        <v>1843</v>
      </c>
      <c r="J1910" s="499"/>
      <c r="K1910" s="211">
        <v>50</v>
      </c>
      <c r="L1910" s="211">
        <v>50</v>
      </c>
      <c r="M1910" s="618">
        <f>L1910/K1910*100</f>
        <v>100</v>
      </c>
    </row>
    <row r="1911" spans="1:13" ht="5.25" customHeight="1">
      <c r="A1911" s="202"/>
      <c r="B1911" s="426"/>
      <c r="C1911" s="426"/>
      <c r="D1911" s="443"/>
      <c r="E1911" s="203"/>
      <c r="F1911" s="215"/>
      <c r="G1911" s="205"/>
      <c r="H1911" s="206"/>
      <c r="I1911" s="215"/>
      <c r="J1911" s="499"/>
      <c r="K1911" s="499"/>
      <c r="L1911" s="499"/>
      <c r="M1911" s="618"/>
    </row>
    <row r="1912" spans="1:13" ht="17.25" customHeight="1">
      <c r="A1912" s="202"/>
      <c r="B1912" s="426"/>
      <c r="C1912" s="426"/>
      <c r="D1912" s="443"/>
      <c r="E1912" s="203"/>
      <c r="F1912" s="227"/>
      <c r="G1912" s="225"/>
      <c r="H1912" s="226"/>
      <c r="I1912" s="227" t="s">
        <v>1842</v>
      </c>
      <c r="J1912" s="218">
        <f>SUM(J1908:J1911)</f>
        <v>0</v>
      </c>
      <c r="K1912" s="218">
        <f>SUM(K1908:K1911)</f>
        <v>50</v>
      </c>
      <c r="L1912" s="218">
        <f>SUM(L1908:L1911)</f>
        <v>50</v>
      </c>
      <c r="M1912" s="717">
        <f>L1912/K1912*100</f>
        <v>100</v>
      </c>
    </row>
    <row r="1913" spans="1:13" ht="8.25" customHeight="1">
      <c r="A1913" s="202"/>
      <c r="B1913" s="426"/>
      <c r="C1913" s="426"/>
      <c r="D1913" s="443"/>
      <c r="E1913" s="203"/>
      <c r="F1913" s="215"/>
      <c r="G1913" s="205"/>
      <c r="H1913" s="206"/>
      <c r="I1913" s="215"/>
      <c r="J1913" s="499"/>
      <c r="K1913" s="499"/>
      <c r="L1913" s="499"/>
      <c r="M1913" s="618"/>
    </row>
    <row r="1914" spans="1:13" ht="17.25" customHeight="1">
      <c r="A1914" s="202">
        <v>154</v>
      </c>
      <c r="B1914" s="426"/>
      <c r="C1914" s="426">
        <v>1</v>
      </c>
      <c r="D1914" s="443"/>
      <c r="E1914" s="203"/>
      <c r="F1914" s="215" t="s">
        <v>1541</v>
      </c>
      <c r="G1914" s="205"/>
      <c r="H1914" s="206"/>
      <c r="I1914" s="215"/>
      <c r="J1914" s="499"/>
      <c r="K1914" s="499"/>
      <c r="L1914" s="499"/>
      <c r="M1914" s="618"/>
    </row>
    <row r="1915" spans="1:13" ht="17.25" customHeight="1">
      <c r="A1915" s="202"/>
      <c r="B1915" s="426"/>
      <c r="C1915" s="426"/>
      <c r="D1915" s="443">
        <v>2</v>
      </c>
      <c r="E1915" s="203"/>
      <c r="F1915" s="215"/>
      <c r="G1915" s="205"/>
      <c r="H1915" s="206" t="s">
        <v>1840</v>
      </c>
      <c r="I1915" s="215"/>
      <c r="J1915" s="499"/>
      <c r="K1915" s="499"/>
      <c r="L1915" s="499"/>
      <c r="M1915" s="618"/>
    </row>
    <row r="1916" spans="1:13" ht="17.25" customHeight="1">
      <c r="A1916" s="202"/>
      <c r="B1916" s="426"/>
      <c r="C1916" s="426"/>
      <c r="D1916" s="443"/>
      <c r="E1916" s="203">
        <v>2</v>
      </c>
      <c r="F1916" s="215"/>
      <c r="G1916" s="205"/>
      <c r="H1916" s="206"/>
      <c r="I1916" s="207" t="s">
        <v>1843</v>
      </c>
      <c r="J1916" s="499"/>
      <c r="K1916" s="211">
        <v>2378</v>
      </c>
      <c r="L1916" s="211">
        <v>2378</v>
      </c>
      <c r="M1916" s="618">
        <f>L1916/K1916*100</f>
        <v>100</v>
      </c>
    </row>
    <row r="1917" spans="1:13" ht="7.5" customHeight="1">
      <c r="A1917" s="202"/>
      <c r="B1917" s="426"/>
      <c r="C1917" s="426"/>
      <c r="D1917" s="443"/>
      <c r="E1917" s="203"/>
      <c r="F1917" s="215"/>
      <c r="G1917" s="205"/>
      <c r="H1917" s="206"/>
      <c r="I1917" s="207"/>
      <c r="J1917" s="499"/>
      <c r="K1917" s="499"/>
      <c r="L1917" s="499"/>
      <c r="M1917" s="618"/>
    </row>
    <row r="1918" spans="1:13" ht="17.25" customHeight="1">
      <c r="A1918" s="202"/>
      <c r="B1918" s="426"/>
      <c r="C1918" s="426"/>
      <c r="D1918" s="443"/>
      <c r="E1918" s="203"/>
      <c r="F1918" s="227"/>
      <c r="G1918" s="225"/>
      <c r="H1918" s="226"/>
      <c r="I1918" s="227" t="s">
        <v>1842</v>
      </c>
      <c r="J1918" s="218">
        <f>SUM(J1914:J1917)</f>
        <v>0</v>
      </c>
      <c r="K1918" s="218">
        <f>SUM(K1914:K1917)</f>
        <v>2378</v>
      </c>
      <c r="L1918" s="218">
        <f>SUM(L1914:L1917)</f>
        <v>2378</v>
      </c>
      <c r="M1918" s="717">
        <f>L1918/K1918*100</f>
        <v>100</v>
      </c>
    </row>
    <row r="1919" spans="1:13" ht="8.25" customHeight="1">
      <c r="A1919" s="202"/>
      <c r="B1919" s="426"/>
      <c r="C1919" s="426"/>
      <c r="D1919" s="443"/>
      <c r="E1919" s="203"/>
      <c r="F1919" s="215"/>
      <c r="G1919" s="205"/>
      <c r="H1919" s="206"/>
      <c r="I1919" s="207"/>
      <c r="J1919" s="499"/>
      <c r="K1919" s="499"/>
      <c r="L1919" s="499"/>
      <c r="M1919" s="618"/>
    </row>
    <row r="1920" spans="1:13" ht="17.25" customHeight="1">
      <c r="A1920" s="202">
        <v>155</v>
      </c>
      <c r="B1920" s="426"/>
      <c r="C1920" s="426">
        <v>1</v>
      </c>
      <c r="D1920" s="443"/>
      <c r="E1920" s="203"/>
      <c r="F1920" s="215" t="s">
        <v>1542</v>
      </c>
      <c r="G1920" s="205"/>
      <c r="H1920" s="206"/>
      <c r="I1920" s="207"/>
      <c r="J1920" s="499"/>
      <c r="K1920" s="499"/>
      <c r="L1920" s="499"/>
      <c r="M1920" s="618"/>
    </row>
    <row r="1921" spans="1:13" ht="17.25" customHeight="1">
      <c r="A1921" s="202"/>
      <c r="B1921" s="426"/>
      <c r="C1921" s="426"/>
      <c r="D1921" s="443">
        <v>2</v>
      </c>
      <c r="E1921" s="203"/>
      <c r="F1921" s="215"/>
      <c r="G1921" s="205"/>
      <c r="H1921" s="206" t="s">
        <v>1840</v>
      </c>
      <c r="I1921" s="215"/>
      <c r="J1921" s="499"/>
      <c r="K1921" s="499"/>
      <c r="L1921" s="499"/>
      <c r="M1921" s="618"/>
    </row>
    <row r="1922" spans="1:13" ht="17.25" customHeight="1">
      <c r="A1922" s="202"/>
      <c r="B1922" s="426"/>
      <c r="C1922" s="426"/>
      <c r="D1922" s="443"/>
      <c r="E1922" s="203">
        <v>2</v>
      </c>
      <c r="F1922" s="215"/>
      <c r="G1922" s="205"/>
      <c r="H1922" s="206"/>
      <c r="I1922" s="207" t="s">
        <v>1843</v>
      </c>
      <c r="J1922" s="499"/>
      <c r="K1922" s="211">
        <v>6461</v>
      </c>
      <c r="L1922" s="211">
        <v>5815</v>
      </c>
      <c r="M1922" s="618">
        <f>L1922/K1922*100</f>
        <v>90.00154774802662</v>
      </c>
    </row>
    <row r="1923" spans="1:13" ht="9" customHeight="1">
      <c r="A1923" s="202"/>
      <c r="B1923" s="426"/>
      <c r="C1923" s="426"/>
      <c r="D1923" s="443"/>
      <c r="E1923" s="203"/>
      <c r="F1923" s="215"/>
      <c r="G1923" s="205"/>
      <c r="H1923" s="206"/>
      <c r="I1923" s="207"/>
      <c r="J1923" s="499"/>
      <c r="K1923" s="499"/>
      <c r="L1923" s="499"/>
      <c r="M1923" s="618"/>
    </row>
    <row r="1924" spans="1:13" ht="17.25" customHeight="1">
      <c r="A1924" s="202"/>
      <c r="B1924" s="426"/>
      <c r="C1924" s="426"/>
      <c r="D1924" s="443"/>
      <c r="E1924" s="203"/>
      <c r="F1924" s="227"/>
      <c r="G1924" s="225"/>
      <c r="H1924" s="226"/>
      <c r="I1924" s="227" t="s">
        <v>1842</v>
      </c>
      <c r="J1924" s="218">
        <f>SUM(J1920:J1923)</f>
        <v>0</v>
      </c>
      <c r="K1924" s="218">
        <f>SUM(K1920:K1923)</f>
        <v>6461</v>
      </c>
      <c r="L1924" s="218">
        <f>SUM(L1920:L1923)</f>
        <v>5815</v>
      </c>
      <c r="M1924" s="717">
        <f>L1924/K1924*100</f>
        <v>90.00154774802662</v>
      </c>
    </row>
    <row r="1925" spans="1:13" ht="10.5" customHeight="1">
      <c r="A1925" s="202"/>
      <c r="B1925" s="426"/>
      <c r="C1925" s="426"/>
      <c r="D1925" s="443"/>
      <c r="E1925" s="203"/>
      <c r="F1925" s="215"/>
      <c r="G1925" s="205"/>
      <c r="H1925" s="206"/>
      <c r="I1925" s="215"/>
      <c r="J1925" s="498"/>
      <c r="K1925" s="498"/>
      <c r="L1925" s="675"/>
      <c r="M1925" s="618"/>
    </row>
    <row r="1926" spans="1:13" ht="17.25" customHeight="1">
      <c r="A1926" s="202">
        <v>156</v>
      </c>
      <c r="B1926" s="426"/>
      <c r="C1926" s="426">
        <v>1</v>
      </c>
      <c r="D1926" s="443"/>
      <c r="E1926" s="203"/>
      <c r="F1926" s="215" t="s">
        <v>1682</v>
      </c>
      <c r="G1926" s="205"/>
      <c r="H1926" s="206"/>
      <c r="I1926" s="215"/>
      <c r="J1926" s="499"/>
      <c r="K1926" s="499"/>
      <c r="L1926" s="676"/>
      <c r="M1926" s="618"/>
    </row>
    <row r="1927" spans="1:13" ht="17.25" customHeight="1">
      <c r="A1927" s="202"/>
      <c r="B1927" s="426"/>
      <c r="C1927" s="426"/>
      <c r="D1927" s="443">
        <v>2</v>
      </c>
      <c r="E1927" s="203"/>
      <c r="F1927" s="215"/>
      <c r="G1927" s="205"/>
      <c r="H1927" s="206" t="s">
        <v>1840</v>
      </c>
      <c r="I1927" s="215"/>
      <c r="J1927" s="499"/>
      <c r="K1927" s="499"/>
      <c r="L1927" s="676"/>
      <c r="M1927" s="618"/>
    </row>
    <row r="1928" spans="1:13" ht="17.25" customHeight="1">
      <c r="A1928" s="202"/>
      <c r="B1928" s="426"/>
      <c r="C1928" s="426"/>
      <c r="D1928" s="443"/>
      <c r="E1928" s="203">
        <v>2</v>
      </c>
      <c r="F1928" s="215"/>
      <c r="G1928" s="205"/>
      <c r="H1928" s="206"/>
      <c r="I1928" s="207" t="s">
        <v>1843</v>
      </c>
      <c r="J1928" s="499"/>
      <c r="K1928" s="211">
        <v>1165</v>
      </c>
      <c r="L1928" s="677"/>
      <c r="M1928" s="618"/>
    </row>
    <row r="1929" spans="1:13" ht="17.25" customHeight="1">
      <c r="A1929" s="202"/>
      <c r="B1929" s="426"/>
      <c r="C1929" s="426"/>
      <c r="D1929" s="443"/>
      <c r="E1929" s="203"/>
      <c r="F1929" s="215"/>
      <c r="G1929" s="205"/>
      <c r="H1929" s="206"/>
      <c r="I1929" s="207"/>
      <c r="J1929" s="499"/>
      <c r="K1929" s="211"/>
      <c r="L1929" s="677"/>
      <c r="M1929" s="618"/>
    </row>
    <row r="1930" spans="1:13" ht="17.25" customHeight="1">
      <c r="A1930" s="202"/>
      <c r="B1930" s="426"/>
      <c r="C1930" s="426"/>
      <c r="D1930" s="443"/>
      <c r="E1930" s="203"/>
      <c r="F1930" s="227"/>
      <c r="G1930" s="225"/>
      <c r="H1930" s="226"/>
      <c r="I1930" s="227" t="s">
        <v>1842</v>
      </c>
      <c r="J1930" s="218">
        <f>SUM(J1925:J1929)</f>
        <v>0</v>
      </c>
      <c r="K1930" s="218">
        <f>SUM(K1925:K1929)</f>
        <v>1165</v>
      </c>
      <c r="L1930" s="218">
        <f>SUM(L1925:L1929)</f>
        <v>0</v>
      </c>
      <c r="M1930" s="717"/>
    </row>
    <row r="1931" spans="1:13" ht="7.5" customHeight="1">
      <c r="A1931" s="202"/>
      <c r="B1931" s="426"/>
      <c r="C1931" s="426"/>
      <c r="D1931" s="443"/>
      <c r="E1931" s="203"/>
      <c r="F1931" s="215"/>
      <c r="G1931" s="205"/>
      <c r="H1931" s="206"/>
      <c r="I1931" s="215"/>
      <c r="J1931" s="499"/>
      <c r="K1931" s="211"/>
      <c r="L1931" s="677"/>
      <c r="M1931" s="618"/>
    </row>
    <row r="1932" spans="1:13" ht="17.25" customHeight="1">
      <c r="A1932" s="202">
        <v>157</v>
      </c>
      <c r="B1932" s="426"/>
      <c r="C1932" s="426">
        <v>1</v>
      </c>
      <c r="D1932" s="443"/>
      <c r="E1932" s="203"/>
      <c r="F1932" s="215" t="s">
        <v>1683</v>
      </c>
      <c r="G1932" s="205"/>
      <c r="H1932" s="206"/>
      <c r="I1932" s="215"/>
      <c r="J1932" s="499"/>
      <c r="K1932" s="211"/>
      <c r="L1932" s="677"/>
      <c r="M1932" s="618"/>
    </row>
    <row r="1933" spans="1:13" ht="17.25" customHeight="1">
      <c r="A1933" s="202"/>
      <c r="B1933" s="426"/>
      <c r="C1933" s="426"/>
      <c r="D1933" s="443">
        <v>2</v>
      </c>
      <c r="E1933" s="203"/>
      <c r="F1933" s="215"/>
      <c r="G1933" s="205"/>
      <c r="H1933" s="206" t="s">
        <v>1840</v>
      </c>
      <c r="I1933" s="215"/>
      <c r="J1933" s="499"/>
      <c r="K1933" s="211"/>
      <c r="L1933" s="677"/>
      <c r="M1933" s="618"/>
    </row>
    <row r="1934" spans="1:13" ht="17.25" customHeight="1">
      <c r="A1934" s="202"/>
      <c r="B1934" s="426"/>
      <c r="C1934" s="426"/>
      <c r="D1934" s="443"/>
      <c r="E1934" s="203">
        <v>2</v>
      </c>
      <c r="F1934" s="215"/>
      <c r="G1934" s="205"/>
      <c r="H1934" s="206"/>
      <c r="I1934" s="207" t="s">
        <v>1843</v>
      </c>
      <c r="J1934" s="499"/>
      <c r="K1934" s="211">
        <v>1716</v>
      </c>
      <c r="L1934" s="677">
        <v>1716</v>
      </c>
      <c r="M1934" s="618">
        <f>L1934/K1934*100</f>
        <v>100</v>
      </c>
    </row>
    <row r="1935" spans="1:13" ht="4.5" customHeight="1">
      <c r="A1935" s="202"/>
      <c r="B1935" s="426"/>
      <c r="C1935" s="426"/>
      <c r="D1935" s="443"/>
      <c r="E1935" s="203"/>
      <c r="F1935" s="215"/>
      <c r="G1935" s="205"/>
      <c r="H1935" s="206"/>
      <c r="I1935" s="207"/>
      <c r="J1935" s="499"/>
      <c r="K1935" s="211"/>
      <c r="L1935" s="677"/>
      <c r="M1935" s="618"/>
    </row>
    <row r="1936" spans="1:13" ht="17.25" customHeight="1">
      <c r="A1936" s="202"/>
      <c r="B1936" s="426"/>
      <c r="C1936" s="426"/>
      <c r="D1936" s="443"/>
      <c r="E1936" s="203"/>
      <c r="F1936" s="227"/>
      <c r="G1936" s="225"/>
      <c r="H1936" s="226"/>
      <c r="I1936" s="227" t="s">
        <v>1842</v>
      </c>
      <c r="J1936" s="218">
        <f>SUM(J1931:J1935)</f>
        <v>0</v>
      </c>
      <c r="K1936" s="218">
        <f>SUM(K1931:K1935)</f>
        <v>1716</v>
      </c>
      <c r="L1936" s="218">
        <f>SUM(L1931:L1935)</f>
        <v>1716</v>
      </c>
      <c r="M1936" s="717">
        <f>L1936/K1936*100</f>
        <v>100</v>
      </c>
    </row>
    <row r="1937" spans="1:13" ht="13.5" customHeight="1">
      <c r="A1937" s="202"/>
      <c r="B1937" s="426"/>
      <c r="C1937" s="426"/>
      <c r="D1937" s="443"/>
      <c r="E1937" s="203"/>
      <c r="F1937" s="215"/>
      <c r="G1937" s="205"/>
      <c r="H1937" s="206"/>
      <c r="I1937" s="215"/>
      <c r="J1937" s="499"/>
      <c r="K1937" s="211"/>
      <c r="L1937" s="677"/>
      <c r="M1937" s="618"/>
    </row>
    <row r="1938" spans="1:13" ht="13.5" customHeight="1">
      <c r="A1938" s="202">
        <v>158</v>
      </c>
      <c r="B1938" s="426"/>
      <c r="C1938" s="426">
        <v>1</v>
      </c>
      <c r="D1938" s="443"/>
      <c r="E1938" s="203"/>
      <c r="F1938" s="215" t="s">
        <v>1684</v>
      </c>
      <c r="G1938" s="205"/>
      <c r="H1938" s="206"/>
      <c r="I1938" s="215"/>
      <c r="J1938" s="499"/>
      <c r="K1938" s="211"/>
      <c r="L1938" s="677"/>
      <c r="M1938" s="618"/>
    </row>
    <row r="1939" spans="1:13" ht="13.5" customHeight="1">
      <c r="A1939" s="202"/>
      <c r="B1939" s="426"/>
      <c r="C1939" s="426"/>
      <c r="D1939" s="443">
        <v>2</v>
      </c>
      <c r="E1939" s="203"/>
      <c r="F1939" s="215"/>
      <c r="G1939" s="205"/>
      <c r="H1939" s="206" t="s">
        <v>1840</v>
      </c>
      <c r="I1939" s="215"/>
      <c r="J1939" s="499"/>
      <c r="K1939" s="211"/>
      <c r="L1939" s="677"/>
      <c r="M1939" s="618"/>
    </row>
    <row r="1940" spans="1:13" ht="13.5" customHeight="1">
      <c r="A1940" s="202"/>
      <c r="B1940" s="426"/>
      <c r="C1940" s="426"/>
      <c r="D1940" s="443"/>
      <c r="E1940" s="203">
        <v>2</v>
      </c>
      <c r="F1940" s="215"/>
      <c r="G1940" s="205"/>
      <c r="H1940" s="206"/>
      <c r="I1940" s="207" t="s">
        <v>1843</v>
      </c>
      <c r="J1940" s="499"/>
      <c r="K1940" s="211">
        <v>1200</v>
      </c>
      <c r="L1940" s="677">
        <v>1200</v>
      </c>
      <c r="M1940" s="618">
        <f>L1940/K1940*100</f>
        <v>100</v>
      </c>
    </row>
    <row r="1941" spans="1:13" ht="2.25" customHeight="1">
      <c r="A1941" s="202"/>
      <c r="B1941" s="426"/>
      <c r="C1941" s="426"/>
      <c r="D1941" s="443"/>
      <c r="E1941" s="203"/>
      <c r="F1941" s="215"/>
      <c r="G1941" s="205"/>
      <c r="H1941" s="206"/>
      <c r="I1941" s="207"/>
      <c r="J1941" s="499"/>
      <c r="K1941" s="211"/>
      <c r="L1941" s="677"/>
      <c r="M1941" s="618"/>
    </row>
    <row r="1942" spans="1:13" ht="18.75" customHeight="1">
      <c r="A1942" s="202"/>
      <c r="B1942" s="426"/>
      <c r="C1942" s="426"/>
      <c r="D1942" s="443"/>
      <c r="E1942" s="203"/>
      <c r="F1942" s="227"/>
      <c r="G1942" s="225"/>
      <c r="H1942" s="226"/>
      <c r="I1942" s="227" t="s">
        <v>1842</v>
      </c>
      <c r="J1942" s="218">
        <f>SUM(J1937:J1941)</f>
        <v>0</v>
      </c>
      <c r="K1942" s="218">
        <f>SUM(K1937:K1941)</f>
        <v>1200</v>
      </c>
      <c r="L1942" s="218">
        <f>SUM(L1937:L1941)</f>
        <v>1200</v>
      </c>
      <c r="M1942" s="717">
        <f>L1942/K1942*100</f>
        <v>100</v>
      </c>
    </row>
    <row r="1943" spans="1:13" ht="13.5" customHeight="1">
      <c r="A1943" s="202"/>
      <c r="B1943" s="426"/>
      <c r="C1943" s="426"/>
      <c r="D1943" s="443"/>
      <c r="E1943" s="203"/>
      <c r="F1943" s="215"/>
      <c r="G1943" s="205"/>
      <c r="H1943" s="206"/>
      <c r="I1943" s="215"/>
      <c r="J1943" s="498"/>
      <c r="K1943" s="498"/>
      <c r="L1943" s="362"/>
      <c r="M1943" s="618"/>
    </row>
    <row r="1944" spans="1:13" ht="13.5" customHeight="1">
      <c r="A1944" s="202">
        <v>159</v>
      </c>
      <c r="B1944" s="426"/>
      <c r="C1944" s="426">
        <v>1</v>
      </c>
      <c r="D1944" s="443"/>
      <c r="E1944" s="203"/>
      <c r="F1944" s="215" t="s">
        <v>827</v>
      </c>
      <c r="G1944" s="205"/>
      <c r="H1944" s="206"/>
      <c r="I1944" s="215"/>
      <c r="J1944" s="499"/>
      <c r="K1944" s="499"/>
      <c r="L1944" s="619"/>
      <c r="M1944" s="618"/>
    </row>
    <row r="1945" spans="1:13" ht="13.5" customHeight="1">
      <c r="A1945" s="202"/>
      <c r="B1945" s="426"/>
      <c r="C1945" s="426"/>
      <c r="D1945" s="443">
        <v>2</v>
      </c>
      <c r="E1945" s="203"/>
      <c r="F1945" s="215"/>
      <c r="G1945" s="205"/>
      <c r="H1945" s="206" t="s">
        <v>1840</v>
      </c>
      <c r="I1945" s="215"/>
      <c r="J1945" s="499"/>
      <c r="K1945" s="499"/>
      <c r="L1945" s="619"/>
      <c r="M1945" s="618"/>
    </row>
    <row r="1946" spans="1:13" ht="17.25" customHeight="1">
      <c r="A1946" s="202"/>
      <c r="B1946" s="426"/>
      <c r="C1946" s="426"/>
      <c r="D1946" s="443"/>
      <c r="E1946" s="203">
        <v>2</v>
      </c>
      <c r="F1946" s="215"/>
      <c r="G1946" s="205"/>
      <c r="H1946" s="206"/>
      <c r="I1946" s="207" t="s">
        <v>1843</v>
      </c>
      <c r="J1946" s="499"/>
      <c r="K1946" s="211">
        <v>51265</v>
      </c>
      <c r="L1946" s="211">
        <v>47600</v>
      </c>
      <c r="M1946" s="618">
        <f>L1946/K1946*100</f>
        <v>92.85087291524432</v>
      </c>
    </row>
    <row r="1947" spans="1:13" ht="2.25" customHeight="1">
      <c r="A1947" s="202"/>
      <c r="B1947" s="426"/>
      <c r="C1947" s="426"/>
      <c r="D1947" s="443"/>
      <c r="E1947" s="203"/>
      <c r="F1947" s="215"/>
      <c r="G1947" s="205"/>
      <c r="H1947" s="206"/>
      <c r="I1947" s="215"/>
      <c r="J1947" s="499"/>
      <c r="K1947" s="499"/>
      <c r="L1947" s="619"/>
      <c r="M1947" s="618"/>
    </row>
    <row r="1948" spans="1:13" ht="17.25" customHeight="1">
      <c r="A1948" s="202"/>
      <c r="B1948" s="426"/>
      <c r="C1948" s="426"/>
      <c r="D1948" s="443"/>
      <c r="E1948" s="203"/>
      <c r="F1948" s="227"/>
      <c r="G1948" s="225"/>
      <c r="H1948" s="226"/>
      <c r="I1948" s="227" t="s">
        <v>1842</v>
      </c>
      <c r="J1948" s="218">
        <f>SUM(J1943:J1947)</f>
        <v>0</v>
      </c>
      <c r="K1948" s="218">
        <f>SUM(K1943:K1947)</f>
        <v>51265</v>
      </c>
      <c r="L1948" s="218">
        <f>SUM(L1943:L1947)</f>
        <v>47600</v>
      </c>
      <c r="M1948" s="717">
        <f>L1948/K1948*100</f>
        <v>92.85087291524432</v>
      </c>
    </row>
    <row r="1949" spans="1:13" ht="5.25" customHeight="1">
      <c r="A1949" s="202"/>
      <c r="B1949" s="426"/>
      <c r="C1949" s="426"/>
      <c r="D1949" s="443"/>
      <c r="E1949" s="203"/>
      <c r="F1949" s="215"/>
      <c r="G1949" s="205"/>
      <c r="H1949" s="206"/>
      <c r="I1949" s="215"/>
      <c r="J1949" s="499"/>
      <c r="K1949" s="499"/>
      <c r="L1949" s="619"/>
      <c r="M1949" s="618"/>
    </row>
    <row r="1950" spans="1:13" ht="13.5" customHeight="1">
      <c r="A1950" s="202">
        <v>160</v>
      </c>
      <c r="B1950" s="426"/>
      <c r="C1950" s="426">
        <v>1</v>
      </c>
      <c r="D1950" s="443"/>
      <c r="E1950" s="203"/>
      <c r="F1950" s="215" t="s">
        <v>828</v>
      </c>
      <c r="G1950" s="205"/>
      <c r="H1950" s="206"/>
      <c r="I1950" s="215"/>
      <c r="J1950" s="499"/>
      <c r="K1950" s="499"/>
      <c r="L1950" s="619"/>
      <c r="M1950" s="618"/>
    </row>
    <row r="1951" spans="1:13" ht="13.5" customHeight="1">
      <c r="A1951" s="202"/>
      <c r="B1951" s="426"/>
      <c r="C1951" s="426"/>
      <c r="D1951" s="443">
        <v>2</v>
      </c>
      <c r="E1951" s="203"/>
      <c r="F1951" s="215"/>
      <c r="G1951" s="205"/>
      <c r="H1951" s="206" t="s">
        <v>1840</v>
      </c>
      <c r="I1951" s="215"/>
      <c r="J1951" s="499"/>
      <c r="K1951" s="499"/>
      <c r="L1951" s="619"/>
      <c r="M1951" s="618"/>
    </row>
    <row r="1952" spans="1:13" ht="21" customHeight="1">
      <c r="A1952" s="202"/>
      <c r="B1952" s="426"/>
      <c r="C1952" s="426"/>
      <c r="D1952" s="443"/>
      <c r="E1952" s="203">
        <v>2</v>
      </c>
      <c r="F1952" s="215"/>
      <c r="G1952" s="205"/>
      <c r="H1952" s="206"/>
      <c r="I1952" s="207" t="s">
        <v>1843</v>
      </c>
      <c r="J1952" s="499"/>
      <c r="K1952" s="211">
        <v>3532</v>
      </c>
      <c r="L1952" s="211">
        <v>3532</v>
      </c>
      <c r="M1952" s="618">
        <f>L1952/K1952*100</f>
        <v>100</v>
      </c>
    </row>
    <row r="1953" spans="1:13" ht="11.25" customHeight="1">
      <c r="A1953" s="202"/>
      <c r="B1953" s="426"/>
      <c r="C1953" s="426"/>
      <c r="D1953" s="443"/>
      <c r="E1953" s="203"/>
      <c r="F1953" s="215"/>
      <c r="G1953" s="205"/>
      <c r="H1953" s="206"/>
      <c r="I1953" s="215"/>
      <c r="J1953" s="499"/>
      <c r="K1953" s="499"/>
      <c r="L1953" s="619"/>
      <c r="M1953" s="618"/>
    </row>
    <row r="1954" spans="1:13" ht="17.25" customHeight="1">
      <c r="A1954" s="202"/>
      <c r="B1954" s="426"/>
      <c r="C1954" s="426"/>
      <c r="D1954" s="443"/>
      <c r="E1954" s="203"/>
      <c r="F1954" s="227"/>
      <c r="G1954" s="225"/>
      <c r="H1954" s="226"/>
      <c r="I1954" s="227" t="s">
        <v>1842</v>
      </c>
      <c r="J1954" s="218">
        <f>SUM(J1949:J1953)</f>
        <v>0</v>
      </c>
      <c r="K1954" s="218">
        <f>SUM(K1949:K1953)</f>
        <v>3532</v>
      </c>
      <c r="L1954" s="218">
        <f>SUM(L1949:L1953)</f>
        <v>3532</v>
      </c>
      <c r="M1954" s="717">
        <f>L1954/K1954*100</f>
        <v>100</v>
      </c>
    </row>
    <row r="1955" spans="1:13" ht="11.25" customHeight="1">
      <c r="A1955" s="291"/>
      <c r="B1955" s="429"/>
      <c r="C1955" s="429"/>
      <c r="D1955" s="447"/>
      <c r="E1955" s="292"/>
      <c r="F1955" s="215"/>
      <c r="G1955" s="205"/>
      <c r="H1955" s="206"/>
      <c r="I1955" s="215"/>
      <c r="J1955" s="500"/>
      <c r="K1955" s="500"/>
      <c r="L1955" s="620"/>
      <c r="M1955" s="618"/>
    </row>
    <row r="1956" spans="1:13" ht="29.25" customHeight="1">
      <c r="A1956" s="250"/>
      <c r="B1956" s="430"/>
      <c r="C1956" s="430"/>
      <c r="D1956" s="448"/>
      <c r="E1956" s="251"/>
      <c r="F1956" s="252" t="s">
        <v>1827</v>
      </c>
      <c r="G1956" s="253"/>
      <c r="H1956" s="254"/>
      <c r="I1956" s="252"/>
      <c r="J1956" s="255">
        <f>SUM(J1827:J1954)/2</f>
        <v>290940</v>
      </c>
      <c r="K1956" s="255">
        <f>SUM(K1827:K1954)/2</f>
        <v>604080</v>
      </c>
      <c r="L1956" s="255">
        <f>SUM(L1827:L1954)/2</f>
        <v>546207</v>
      </c>
      <c r="M1956" s="625">
        <f>L1956/K1956*100</f>
        <v>90.41964640444974</v>
      </c>
    </row>
    <row r="1957" spans="1:13" ht="27" customHeight="1">
      <c r="A1957" s="202">
        <v>201</v>
      </c>
      <c r="B1957" s="426"/>
      <c r="C1957" s="426">
        <v>1</v>
      </c>
      <c r="D1957" s="443"/>
      <c r="E1957" s="203"/>
      <c r="F1957" s="215" t="s">
        <v>981</v>
      </c>
      <c r="G1957" s="205"/>
      <c r="H1957" s="256"/>
      <c r="I1957" s="207"/>
      <c r="J1957" s="208"/>
      <c r="K1957" s="208"/>
      <c r="L1957" s="208"/>
      <c r="M1957" s="618"/>
    </row>
    <row r="1958" spans="1:13" ht="12.75" customHeight="1">
      <c r="A1958" s="202"/>
      <c r="B1958" s="426"/>
      <c r="C1958" s="426"/>
      <c r="D1958" s="443">
        <v>2</v>
      </c>
      <c r="E1958" s="203"/>
      <c r="F1958" s="215"/>
      <c r="G1958" s="205"/>
      <c r="H1958" s="256" t="s">
        <v>1840</v>
      </c>
      <c r="I1958" s="237"/>
      <c r="J1958" s="257"/>
      <c r="K1958" s="257"/>
      <c r="L1958" s="257"/>
      <c r="M1958" s="618"/>
    </row>
    <row r="1959" spans="1:13" ht="18.75" customHeight="1">
      <c r="A1959" s="202"/>
      <c r="B1959" s="426"/>
      <c r="C1959" s="426"/>
      <c r="D1959" s="443"/>
      <c r="E1959" s="203">
        <v>1</v>
      </c>
      <c r="F1959" s="215"/>
      <c r="G1959" s="205"/>
      <c r="H1959" s="256"/>
      <c r="I1959" s="237" t="s">
        <v>1841</v>
      </c>
      <c r="J1959" s="258">
        <v>110000</v>
      </c>
      <c r="K1959" s="258">
        <v>625842</v>
      </c>
      <c r="L1959" s="258">
        <v>337059</v>
      </c>
      <c r="M1959" s="618">
        <f>L1959/K1959*100</f>
        <v>53.8568840058673</v>
      </c>
    </row>
    <row r="1960" spans="1:13" ht="9.75" customHeight="1">
      <c r="A1960" s="202"/>
      <c r="B1960" s="426"/>
      <c r="C1960" s="426"/>
      <c r="D1960" s="443"/>
      <c r="E1960" s="203"/>
      <c r="F1960" s="215"/>
      <c r="G1960" s="205"/>
      <c r="H1960" s="256"/>
      <c r="I1960" s="237"/>
      <c r="J1960" s="258"/>
      <c r="K1960" s="258"/>
      <c r="L1960" s="258"/>
      <c r="M1960" s="618"/>
    </row>
    <row r="1961" spans="1:13" ht="20.25" customHeight="1">
      <c r="A1961" s="202"/>
      <c r="B1961" s="426"/>
      <c r="C1961" s="426"/>
      <c r="D1961" s="443"/>
      <c r="E1961" s="203"/>
      <c r="F1961" s="246"/>
      <c r="G1961" s="241"/>
      <c r="H1961" s="263"/>
      <c r="I1961" s="227" t="s">
        <v>1842</v>
      </c>
      <c r="J1961" s="264">
        <f>SUM(J1959:J1960)</f>
        <v>110000</v>
      </c>
      <c r="K1961" s="264">
        <f>SUM(K1959:K1960)</f>
        <v>625842</v>
      </c>
      <c r="L1961" s="264">
        <f>SUM(L1959:L1960)</f>
        <v>337059</v>
      </c>
      <c r="M1961" s="622">
        <f>L1961/K1961*100</f>
        <v>53.8568840058673</v>
      </c>
    </row>
    <row r="1962" spans="1:13" ht="26.25" customHeight="1">
      <c r="A1962" s="250"/>
      <c r="B1962" s="430"/>
      <c r="C1962" s="430"/>
      <c r="D1962" s="448"/>
      <c r="E1962" s="251"/>
      <c r="F1962" s="252" t="s">
        <v>853</v>
      </c>
      <c r="G1962" s="253"/>
      <c r="H1962" s="254"/>
      <c r="I1962" s="252"/>
      <c r="J1962" s="255">
        <f>SUM(J1961)</f>
        <v>110000</v>
      </c>
      <c r="K1962" s="255">
        <f>SUM(K1961)</f>
        <v>625842</v>
      </c>
      <c r="L1962" s="255">
        <f>SUM(L1961)</f>
        <v>337059</v>
      </c>
      <c r="M1962" s="625">
        <f>L1962/K1962*100</f>
        <v>53.8568840058673</v>
      </c>
    </row>
    <row r="1963" spans="1:13" ht="9.75" customHeight="1">
      <c r="A1963" s="202"/>
      <c r="B1963" s="426"/>
      <c r="C1963" s="426"/>
      <c r="D1963" s="443"/>
      <c r="E1963" s="203"/>
      <c r="F1963" s="215"/>
      <c r="G1963" s="205"/>
      <c r="H1963" s="259"/>
      <c r="I1963" s="215"/>
      <c r="J1963" s="262"/>
      <c r="K1963" s="262"/>
      <c r="L1963" s="262"/>
      <c r="M1963" s="618"/>
    </row>
    <row r="1964" spans="1:13" ht="15" customHeight="1">
      <c r="A1964" s="202">
        <v>203</v>
      </c>
      <c r="B1964" s="426"/>
      <c r="C1964" s="426">
        <v>1</v>
      </c>
      <c r="D1964" s="443"/>
      <c r="E1964" s="203"/>
      <c r="F1964" s="215" t="s">
        <v>2025</v>
      </c>
      <c r="G1964" s="205"/>
      <c r="H1964" s="256"/>
      <c r="I1964" s="207"/>
      <c r="J1964" s="208"/>
      <c r="K1964" s="208"/>
      <c r="L1964" s="208"/>
      <c r="M1964" s="618"/>
    </row>
    <row r="1965" spans="1:13" ht="15" customHeight="1">
      <c r="A1965" s="202"/>
      <c r="B1965" s="426"/>
      <c r="C1965" s="426"/>
      <c r="D1965" s="443">
        <v>1</v>
      </c>
      <c r="E1965" s="203"/>
      <c r="F1965" s="215"/>
      <c r="G1965" s="205"/>
      <c r="H1965" s="256" t="s">
        <v>1837</v>
      </c>
      <c r="I1965" s="207"/>
      <c r="J1965" s="208"/>
      <c r="K1965" s="208"/>
      <c r="L1965" s="208"/>
      <c r="M1965" s="618"/>
    </row>
    <row r="1966" spans="1:13" ht="15" customHeight="1">
      <c r="A1966" s="202"/>
      <c r="B1966" s="426"/>
      <c r="C1966" s="426"/>
      <c r="D1966" s="443"/>
      <c r="E1966" s="203">
        <v>3</v>
      </c>
      <c r="F1966" s="215"/>
      <c r="G1966" s="205"/>
      <c r="H1966" s="256"/>
      <c r="I1966" s="207" t="s">
        <v>961</v>
      </c>
      <c r="J1966" s="208"/>
      <c r="K1966" s="258">
        <v>626</v>
      </c>
      <c r="L1966" s="258">
        <v>626</v>
      </c>
      <c r="M1966" s="618">
        <f>L1966/K1966*100</f>
        <v>100</v>
      </c>
    </row>
    <row r="1967" spans="1:13" ht="15" customHeight="1">
      <c r="A1967" s="202"/>
      <c r="B1967" s="426"/>
      <c r="C1967" s="426"/>
      <c r="D1967" s="443">
        <v>2</v>
      </c>
      <c r="E1967" s="203"/>
      <c r="F1967" s="215"/>
      <c r="G1967" s="205"/>
      <c r="H1967" s="256" t="s">
        <v>1840</v>
      </c>
      <c r="I1967" s="237"/>
      <c r="J1967" s="257"/>
      <c r="K1967" s="257"/>
      <c r="L1967" s="257"/>
      <c r="M1967" s="618"/>
    </row>
    <row r="1968" spans="1:13" ht="15" customHeight="1">
      <c r="A1968" s="202"/>
      <c r="B1968" s="426"/>
      <c r="C1968" s="426"/>
      <c r="D1968" s="443"/>
      <c r="E1968" s="203">
        <v>1</v>
      </c>
      <c r="F1968" s="215"/>
      <c r="G1968" s="205"/>
      <c r="H1968" s="256"/>
      <c r="I1968" s="237" t="s">
        <v>1841</v>
      </c>
      <c r="J1968" s="258">
        <v>34100</v>
      </c>
      <c r="K1968" s="258">
        <v>50613</v>
      </c>
      <c r="L1968" s="258">
        <v>19320</v>
      </c>
      <c r="M1968" s="618">
        <f>L1968/K1968*100</f>
        <v>38.172011143382136</v>
      </c>
    </row>
    <row r="1969" spans="1:13" ht="7.5" customHeight="1">
      <c r="A1969" s="202"/>
      <c r="B1969" s="426"/>
      <c r="C1969" s="426"/>
      <c r="D1969" s="443"/>
      <c r="E1969" s="203"/>
      <c r="F1969" s="215"/>
      <c r="G1969" s="205"/>
      <c r="H1969" s="256"/>
      <c r="I1969" s="237"/>
      <c r="J1969" s="258"/>
      <c r="K1969" s="258"/>
      <c r="L1969" s="258"/>
      <c r="M1969" s="618"/>
    </row>
    <row r="1970" spans="1:13" ht="19.5" customHeight="1">
      <c r="A1970" s="202"/>
      <c r="B1970" s="426"/>
      <c r="C1970" s="426"/>
      <c r="D1970" s="443"/>
      <c r="E1970" s="203"/>
      <c r="F1970" s="246"/>
      <c r="G1970" s="241"/>
      <c r="H1970" s="263"/>
      <c r="I1970" s="227" t="s">
        <v>1842</v>
      </c>
      <c r="J1970" s="264">
        <f>SUM(J1964:J1968)</f>
        <v>34100</v>
      </c>
      <c r="K1970" s="264">
        <f>SUM(K1964:K1968)</f>
        <v>51239</v>
      </c>
      <c r="L1970" s="264">
        <f>SUM(L1964:L1968)</f>
        <v>19946</v>
      </c>
      <c r="M1970" s="622">
        <f>L1970/K1970*100</f>
        <v>38.927379535119734</v>
      </c>
    </row>
    <row r="1971" spans="1:13" ht="11.25" customHeight="1">
      <c r="A1971" s="202"/>
      <c r="B1971" s="426"/>
      <c r="C1971" s="426"/>
      <c r="D1971" s="443"/>
      <c r="E1971" s="203"/>
      <c r="F1971" s="215"/>
      <c r="G1971" s="205"/>
      <c r="H1971" s="259"/>
      <c r="I1971" s="215"/>
      <c r="J1971" s="262"/>
      <c r="K1971" s="262"/>
      <c r="L1971" s="262"/>
      <c r="M1971" s="618"/>
    </row>
    <row r="1972" spans="1:13" ht="18.75" customHeight="1">
      <c r="A1972" s="202">
        <v>204</v>
      </c>
      <c r="B1972" s="426"/>
      <c r="C1972" s="426">
        <v>1</v>
      </c>
      <c r="D1972" s="443"/>
      <c r="E1972" s="203"/>
      <c r="F1972" s="215" t="s">
        <v>2061</v>
      </c>
      <c r="G1972" s="205"/>
      <c r="H1972" s="256"/>
      <c r="I1972" s="207"/>
      <c r="J1972" s="208"/>
      <c r="K1972" s="208"/>
      <c r="L1972" s="208"/>
      <c r="M1972" s="618"/>
    </row>
    <row r="1973" spans="1:13" ht="15" customHeight="1">
      <c r="A1973" s="202"/>
      <c r="B1973" s="426"/>
      <c r="C1973" s="426"/>
      <c r="D1973" s="443">
        <v>2</v>
      </c>
      <c r="E1973" s="203"/>
      <c r="F1973" s="215"/>
      <c r="G1973" s="205"/>
      <c r="H1973" s="256" t="s">
        <v>1840</v>
      </c>
      <c r="I1973" s="237"/>
      <c r="J1973" s="257"/>
      <c r="K1973" s="257"/>
      <c r="L1973" s="257"/>
      <c r="M1973" s="618"/>
    </row>
    <row r="1974" spans="1:13" ht="15" customHeight="1">
      <c r="A1974" s="202"/>
      <c r="B1974" s="426"/>
      <c r="C1974" s="426"/>
      <c r="D1974" s="443"/>
      <c r="E1974" s="203">
        <v>1</v>
      </c>
      <c r="F1974" s="215"/>
      <c r="G1974" s="205"/>
      <c r="H1974" s="256"/>
      <c r="I1974" s="237" t="s">
        <v>1841</v>
      </c>
      <c r="J1974" s="211">
        <v>5000</v>
      </c>
      <c r="K1974" s="211">
        <v>17347</v>
      </c>
      <c r="L1974" s="211">
        <v>16090</v>
      </c>
      <c r="M1974" s="618">
        <f>L1974/K1974*100</f>
        <v>92.75379028074019</v>
      </c>
    </row>
    <row r="1975" spans="1:13" ht="12" customHeight="1">
      <c r="A1975" s="202"/>
      <c r="B1975" s="426"/>
      <c r="C1975" s="426"/>
      <c r="D1975" s="443"/>
      <c r="E1975" s="203"/>
      <c r="F1975" s="215"/>
      <c r="G1975" s="205"/>
      <c r="H1975" s="256"/>
      <c r="I1975" s="237"/>
      <c r="J1975" s="258"/>
      <c r="K1975" s="258"/>
      <c r="L1975" s="258"/>
      <c r="M1975" s="618"/>
    </row>
    <row r="1976" spans="1:13" ht="21" customHeight="1">
      <c r="A1976" s="202"/>
      <c r="B1976" s="426"/>
      <c r="C1976" s="426"/>
      <c r="D1976" s="443"/>
      <c r="E1976" s="203"/>
      <c r="F1976" s="246"/>
      <c r="G1976" s="241"/>
      <c r="H1976" s="263"/>
      <c r="I1976" s="227" t="s">
        <v>1842</v>
      </c>
      <c r="J1976" s="264">
        <f>SUM(J1972:J1975)</f>
        <v>5000</v>
      </c>
      <c r="K1976" s="264">
        <f>SUM(K1972:K1975)</f>
        <v>17347</v>
      </c>
      <c r="L1976" s="264">
        <f>SUM(L1972:L1975)</f>
        <v>16090</v>
      </c>
      <c r="M1976" s="622">
        <f>L1976/K1976*100</f>
        <v>92.75379028074019</v>
      </c>
    </row>
    <row r="1977" spans="1:13" ht="11.25" customHeight="1">
      <c r="A1977" s="202"/>
      <c r="B1977" s="426"/>
      <c r="C1977" s="426"/>
      <c r="D1977" s="443"/>
      <c r="E1977" s="203"/>
      <c r="F1977" s="215"/>
      <c r="G1977" s="205"/>
      <c r="H1977" s="259"/>
      <c r="I1977" s="215"/>
      <c r="J1977" s="262"/>
      <c r="K1977" s="262"/>
      <c r="L1977" s="262"/>
      <c r="M1977" s="618"/>
    </row>
    <row r="1978" spans="1:13" ht="20.25" customHeight="1">
      <c r="A1978" s="202">
        <v>205</v>
      </c>
      <c r="B1978" s="426"/>
      <c r="C1978" s="426">
        <v>1</v>
      </c>
      <c r="D1978" s="443"/>
      <c r="E1978" s="203"/>
      <c r="F1978" s="215" t="s">
        <v>1748</v>
      </c>
      <c r="G1978" s="205"/>
      <c r="H1978" s="256"/>
      <c r="I1978" s="207"/>
      <c r="J1978" s="208"/>
      <c r="K1978" s="208"/>
      <c r="L1978" s="208"/>
      <c r="M1978" s="618"/>
    </row>
    <row r="1979" spans="1:13" ht="15" customHeight="1">
      <c r="A1979" s="202"/>
      <c r="B1979" s="426"/>
      <c r="C1979" s="426"/>
      <c r="D1979" s="443">
        <v>2</v>
      </c>
      <c r="E1979" s="203"/>
      <c r="F1979" s="215"/>
      <c r="G1979" s="205"/>
      <c r="H1979" s="256" t="s">
        <v>1840</v>
      </c>
      <c r="I1979" s="237"/>
      <c r="J1979" s="257"/>
      <c r="K1979" s="257"/>
      <c r="L1979" s="257"/>
      <c r="M1979" s="618"/>
    </row>
    <row r="1980" spans="1:13" ht="15" customHeight="1">
      <c r="A1980" s="202"/>
      <c r="B1980" s="426"/>
      <c r="C1980" s="426"/>
      <c r="D1980" s="443"/>
      <c r="E1980" s="203">
        <v>1</v>
      </c>
      <c r="F1980" s="215"/>
      <c r="G1980" s="205"/>
      <c r="H1980" s="256"/>
      <c r="I1980" s="237" t="s">
        <v>1841</v>
      </c>
      <c r="J1980" s="211">
        <v>10000</v>
      </c>
      <c r="K1980" s="211">
        <v>20009</v>
      </c>
      <c r="L1980" s="211">
        <v>17689</v>
      </c>
      <c r="M1980" s="618">
        <f>L1980/K1980*100</f>
        <v>88.40521765205658</v>
      </c>
    </row>
    <row r="1981" spans="1:13" ht="4.5" customHeight="1">
      <c r="A1981" s="202"/>
      <c r="B1981" s="426"/>
      <c r="C1981" s="426"/>
      <c r="D1981" s="443"/>
      <c r="E1981" s="203"/>
      <c r="F1981" s="215"/>
      <c r="G1981" s="205"/>
      <c r="H1981" s="256"/>
      <c r="I1981" s="237"/>
      <c r="J1981" s="258"/>
      <c r="K1981" s="258"/>
      <c r="L1981" s="258"/>
      <c r="M1981" s="618"/>
    </row>
    <row r="1982" spans="1:13" ht="20.25" customHeight="1">
      <c r="A1982" s="202"/>
      <c r="B1982" s="426"/>
      <c r="C1982" s="426"/>
      <c r="D1982" s="443"/>
      <c r="E1982" s="203"/>
      <c r="F1982" s="246"/>
      <c r="G1982" s="241"/>
      <c r="H1982" s="263"/>
      <c r="I1982" s="227" t="s">
        <v>1842</v>
      </c>
      <c r="J1982" s="264">
        <f>SUM(J1977:J1981)</f>
        <v>10000</v>
      </c>
      <c r="K1982" s="264">
        <f>SUM(K1977:K1981)</f>
        <v>20009</v>
      </c>
      <c r="L1982" s="264">
        <f>SUM(L1977:L1981)</f>
        <v>17689</v>
      </c>
      <c r="M1982" s="622">
        <f>L1982/K1982*100</f>
        <v>88.40521765205658</v>
      </c>
    </row>
    <row r="1983" spans="1:13" ht="9" customHeight="1">
      <c r="A1983" s="202"/>
      <c r="B1983" s="426"/>
      <c r="C1983" s="426"/>
      <c r="D1983" s="443"/>
      <c r="E1983" s="203"/>
      <c r="F1983" s="215"/>
      <c r="G1983" s="205"/>
      <c r="H1983" s="259"/>
      <c r="I1983" s="215"/>
      <c r="J1983" s="262"/>
      <c r="K1983" s="262"/>
      <c r="L1983" s="262"/>
      <c r="M1983" s="618"/>
    </row>
    <row r="1984" spans="1:13" ht="15" customHeight="1">
      <c r="A1984" s="202">
        <v>206</v>
      </c>
      <c r="B1984" s="426"/>
      <c r="C1984" s="426">
        <v>1</v>
      </c>
      <c r="D1984" s="443"/>
      <c r="E1984" s="203"/>
      <c r="F1984" s="215" t="s">
        <v>1928</v>
      </c>
      <c r="G1984" s="205"/>
      <c r="H1984" s="256"/>
      <c r="I1984" s="207"/>
      <c r="J1984" s="208"/>
      <c r="K1984" s="208"/>
      <c r="L1984" s="208"/>
      <c r="M1984" s="618"/>
    </row>
    <row r="1985" spans="1:13" ht="14.25" customHeight="1">
      <c r="A1985" s="202"/>
      <c r="B1985" s="426"/>
      <c r="C1985" s="426"/>
      <c r="D1985" s="443">
        <v>1</v>
      </c>
      <c r="E1985" s="203"/>
      <c r="F1985" s="215"/>
      <c r="G1985" s="205"/>
      <c r="H1985" s="256" t="s">
        <v>1837</v>
      </c>
      <c r="I1985" s="237"/>
      <c r="J1985" s="257"/>
      <c r="K1985" s="257"/>
      <c r="L1985" s="257"/>
      <c r="M1985" s="618"/>
    </row>
    <row r="1986" spans="1:13" ht="14.25" customHeight="1">
      <c r="A1986" s="202"/>
      <c r="B1986" s="426"/>
      <c r="C1986" s="426"/>
      <c r="D1986" s="443"/>
      <c r="E1986" s="203">
        <v>3</v>
      </c>
      <c r="F1986" s="215"/>
      <c r="G1986" s="205"/>
      <c r="H1986" s="256"/>
      <c r="I1986" s="237" t="s">
        <v>961</v>
      </c>
      <c r="J1986" s="258"/>
      <c r="K1986" s="258">
        <v>319</v>
      </c>
      <c r="L1986" s="258">
        <v>319</v>
      </c>
      <c r="M1986" s="618">
        <f>L1986/K1986*100</f>
        <v>100</v>
      </c>
    </row>
    <row r="1987" spans="1:13" ht="14.25" customHeight="1">
      <c r="A1987" s="202"/>
      <c r="B1987" s="426"/>
      <c r="C1987" s="426"/>
      <c r="D1987" s="443">
        <v>2</v>
      </c>
      <c r="E1987" s="203"/>
      <c r="F1987" s="215"/>
      <c r="G1987" s="205"/>
      <c r="H1987" s="256" t="s">
        <v>1840</v>
      </c>
      <c r="I1987" s="237"/>
      <c r="J1987" s="258"/>
      <c r="K1987" s="258"/>
      <c r="L1987" s="258"/>
      <c r="M1987" s="618"/>
    </row>
    <row r="1988" spans="1:13" ht="14.25" customHeight="1">
      <c r="A1988" s="202"/>
      <c r="B1988" s="426"/>
      <c r="C1988" s="426"/>
      <c r="D1988" s="443"/>
      <c r="E1988" s="203">
        <v>1</v>
      </c>
      <c r="F1988" s="215"/>
      <c r="G1988" s="205"/>
      <c r="H1988" s="256"/>
      <c r="I1988" s="237" t="s">
        <v>1841</v>
      </c>
      <c r="J1988" s="258">
        <v>45000</v>
      </c>
      <c r="K1988" s="258">
        <v>39542</v>
      </c>
      <c r="L1988" s="258">
        <v>29887</v>
      </c>
      <c r="M1988" s="618">
        <f>L1988/K1988*100</f>
        <v>75.58292448535734</v>
      </c>
    </row>
    <row r="1989" spans="1:13" ht="14.25" customHeight="1">
      <c r="A1989" s="202"/>
      <c r="B1989" s="426"/>
      <c r="C1989" s="426"/>
      <c r="D1989" s="443"/>
      <c r="E1989" s="203"/>
      <c r="F1989" s="215"/>
      <c r="G1989" s="205"/>
      <c r="H1989" s="256"/>
      <c r="I1989" s="237"/>
      <c r="J1989" s="258"/>
      <c r="K1989" s="258"/>
      <c r="L1989" s="258"/>
      <c r="M1989" s="618"/>
    </row>
    <row r="1990" spans="1:13" ht="18.75" customHeight="1">
      <c r="A1990" s="202"/>
      <c r="B1990" s="426"/>
      <c r="C1990" s="426"/>
      <c r="D1990" s="443"/>
      <c r="E1990" s="203"/>
      <c r="F1990" s="246"/>
      <c r="G1990" s="241"/>
      <c r="H1990" s="263"/>
      <c r="I1990" s="227" t="s">
        <v>1842</v>
      </c>
      <c r="J1990" s="264">
        <f>SUM(J1984:J1989)</f>
        <v>45000</v>
      </c>
      <c r="K1990" s="264">
        <f>SUM(K1984:K1989)</f>
        <v>39861</v>
      </c>
      <c r="L1990" s="264">
        <f>SUM(L1984:L1989)</f>
        <v>30206</v>
      </c>
      <c r="M1990" s="622">
        <f>L1990/K1990*100</f>
        <v>75.77832969569253</v>
      </c>
    </row>
    <row r="1991" spans="1:13" ht="5.25" customHeight="1">
      <c r="A1991" s="202"/>
      <c r="B1991" s="426"/>
      <c r="C1991" s="426"/>
      <c r="D1991" s="443"/>
      <c r="E1991" s="203"/>
      <c r="F1991" s="215"/>
      <c r="G1991" s="205"/>
      <c r="H1991" s="259"/>
      <c r="I1991" s="215"/>
      <c r="J1991" s="262"/>
      <c r="K1991" s="262"/>
      <c r="L1991" s="262"/>
      <c r="M1991" s="618"/>
    </row>
    <row r="1992" spans="1:13" ht="15">
      <c r="A1992" s="202">
        <v>207</v>
      </c>
      <c r="B1992" s="426"/>
      <c r="C1992" s="426">
        <v>2</v>
      </c>
      <c r="D1992" s="443"/>
      <c r="E1992" s="203"/>
      <c r="F1992" s="910" t="s">
        <v>2000</v>
      </c>
      <c r="G1992" s="911"/>
      <c r="H1992" s="911"/>
      <c r="I1992" s="912"/>
      <c r="J1992" s="208"/>
      <c r="K1992" s="208"/>
      <c r="L1992" s="208"/>
      <c r="M1992" s="618"/>
    </row>
    <row r="1993" spans="1:13" ht="15.75" customHeight="1">
      <c r="A1993" s="202"/>
      <c r="B1993" s="426"/>
      <c r="C1993" s="426"/>
      <c r="D1993" s="443">
        <v>2</v>
      </c>
      <c r="E1993" s="203"/>
      <c r="F1993" s="215"/>
      <c r="G1993" s="205"/>
      <c r="H1993" s="256" t="s">
        <v>1840</v>
      </c>
      <c r="I1993" s="237"/>
      <c r="J1993" s="258"/>
      <c r="K1993" s="258"/>
      <c r="L1993" s="258"/>
      <c r="M1993" s="618"/>
    </row>
    <row r="1994" spans="1:13" ht="15.75" customHeight="1">
      <c r="A1994" s="202"/>
      <c r="B1994" s="426"/>
      <c r="C1994" s="426"/>
      <c r="D1994" s="443"/>
      <c r="E1994" s="203">
        <v>1</v>
      </c>
      <c r="F1994" s="215"/>
      <c r="G1994" s="205"/>
      <c r="H1994" s="256"/>
      <c r="I1994" s="237" t="s">
        <v>1841</v>
      </c>
      <c r="J1994" s="258">
        <v>1885</v>
      </c>
      <c r="K1994" s="258">
        <v>1885</v>
      </c>
      <c r="L1994" s="258">
        <v>1885</v>
      </c>
      <c r="M1994" s="618">
        <f>L1994/K1994*100</f>
        <v>100</v>
      </c>
    </row>
    <row r="1995" spans="1:13" ht="15.75" customHeight="1">
      <c r="A1995" s="202"/>
      <c r="B1995" s="426"/>
      <c r="C1995" s="426"/>
      <c r="D1995" s="443"/>
      <c r="E1995" s="203"/>
      <c r="F1995" s="215"/>
      <c r="G1995" s="205"/>
      <c r="H1995" s="256"/>
      <c r="I1995" s="237"/>
      <c r="J1995" s="258"/>
      <c r="K1995" s="258"/>
      <c r="L1995" s="258"/>
      <c r="M1995" s="618"/>
    </row>
    <row r="1996" spans="1:13" ht="18.75" customHeight="1">
      <c r="A1996" s="202"/>
      <c r="B1996" s="426"/>
      <c r="C1996" s="426"/>
      <c r="D1996" s="443"/>
      <c r="E1996" s="203"/>
      <c r="F1996" s="246"/>
      <c r="G1996" s="241"/>
      <c r="H1996" s="263"/>
      <c r="I1996" s="227" t="s">
        <v>1842</v>
      </c>
      <c r="J1996" s="264">
        <f>SUM(J1991:J1995)</f>
        <v>1885</v>
      </c>
      <c r="K1996" s="264">
        <f>SUM(K1991:K1995)</f>
        <v>1885</v>
      </c>
      <c r="L1996" s="264">
        <f>SUM(L1991:L1995)</f>
        <v>1885</v>
      </c>
      <c r="M1996" s="622">
        <f>L1996/K1996*100</f>
        <v>100</v>
      </c>
    </row>
    <row r="1997" spans="1:13" ht="13.5" customHeight="1">
      <c r="A1997" s="202"/>
      <c r="B1997" s="426"/>
      <c r="C1997" s="426"/>
      <c r="D1997" s="443"/>
      <c r="E1997" s="203"/>
      <c r="F1997" s="215"/>
      <c r="G1997" s="205"/>
      <c r="H1997" s="259"/>
      <c r="I1997" s="215"/>
      <c r="J1997" s="262"/>
      <c r="K1997" s="262"/>
      <c r="L1997" s="262"/>
      <c r="M1997" s="618"/>
    </row>
    <row r="1998" spans="1:13" ht="15.75" customHeight="1">
      <c r="A1998" s="202">
        <v>208</v>
      </c>
      <c r="B1998" s="426"/>
      <c r="C1998" s="426">
        <v>2</v>
      </c>
      <c r="D1998" s="443"/>
      <c r="E1998" s="203"/>
      <c r="F1998" s="215" t="s">
        <v>854</v>
      </c>
      <c r="G1998" s="205"/>
      <c r="H1998" s="256"/>
      <c r="I1998" s="207"/>
      <c r="J1998" s="208"/>
      <c r="K1998" s="208"/>
      <c r="L1998" s="208"/>
      <c r="M1998" s="618"/>
    </row>
    <row r="1999" spans="1:13" ht="15.75" customHeight="1">
      <c r="A1999" s="202"/>
      <c r="B1999" s="426"/>
      <c r="C1999" s="426"/>
      <c r="D1999" s="443">
        <v>2</v>
      </c>
      <c r="E1999" s="203"/>
      <c r="F1999" s="215"/>
      <c r="G1999" s="205"/>
      <c r="H1999" s="256" t="s">
        <v>1840</v>
      </c>
      <c r="I1999" s="237"/>
      <c r="J1999" s="257"/>
      <c r="K1999" s="257"/>
      <c r="L1999" s="257"/>
      <c r="M1999" s="618"/>
    </row>
    <row r="2000" spans="1:13" ht="15.75" customHeight="1">
      <c r="A2000" s="202"/>
      <c r="B2000" s="426"/>
      <c r="C2000" s="426"/>
      <c r="D2000" s="443"/>
      <c r="E2000" s="203">
        <v>1</v>
      </c>
      <c r="F2000" s="215"/>
      <c r="G2000" s="205"/>
      <c r="H2000" s="256"/>
      <c r="I2000" s="237" t="s">
        <v>1841</v>
      </c>
      <c r="J2000" s="258">
        <v>51000</v>
      </c>
      <c r="K2000" s="258">
        <v>67116</v>
      </c>
      <c r="L2000" s="258">
        <v>58915</v>
      </c>
      <c r="M2000" s="618">
        <f>L2000/K2000*100</f>
        <v>87.78085702366053</v>
      </c>
    </row>
    <row r="2001" spans="1:13" ht="7.5" customHeight="1">
      <c r="A2001" s="202"/>
      <c r="B2001" s="426"/>
      <c r="C2001" s="426"/>
      <c r="D2001" s="443"/>
      <c r="E2001" s="203"/>
      <c r="F2001" s="215"/>
      <c r="G2001" s="205"/>
      <c r="H2001" s="256"/>
      <c r="I2001" s="237"/>
      <c r="J2001" s="257"/>
      <c r="K2001" s="257"/>
      <c r="L2001" s="257"/>
      <c r="M2001" s="618"/>
    </row>
    <row r="2002" spans="1:13" ht="16.5" customHeight="1">
      <c r="A2002" s="202"/>
      <c r="B2002" s="426"/>
      <c r="C2002" s="426"/>
      <c r="D2002" s="443"/>
      <c r="E2002" s="203"/>
      <c r="F2002" s="246"/>
      <c r="G2002" s="241"/>
      <c r="H2002" s="263"/>
      <c r="I2002" s="227" t="s">
        <v>1842</v>
      </c>
      <c r="J2002" s="264">
        <f>SUM(J1997:J2001)</f>
        <v>51000</v>
      </c>
      <c r="K2002" s="264">
        <f>SUM(K1997:K2001)</f>
        <v>67116</v>
      </c>
      <c r="L2002" s="264">
        <f>SUM(L1997:L2001)</f>
        <v>58915</v>
      </c>
      <c r="M2002" s="622">
        <f>L2002/K2002*100</f>
        <v>87.78085702366053</v>
      </c>
    </row>
    <row r="2003" spans="1:13" ht="3.75" customHeight="1">
      <c r="A2003" s="202"/>
      <c r="B2003" s="426"/>
      <c r="C2003" s="426"/>
      <c r="D2003" s="443"/>
      <c r="E2003" s="203"/>
      <c r="F2003" s="215"/>
      <c r="G2003" s="205"/>
      <c r="H2003" s="259"/>
      <c r="I2003" s="215"/>
      <c r="J2003" s="262"/>
      <c r="K2003" s="262"/>
      <c r="L2003" s="262"/>
      <c r="M2003" s="618"/>
    </row>
    <row r="2004" spans="1:13" ht="15.75" customHeight="1">
      <c r="A2004" s="202">
        <v>209</v>
      </c>
      <c r="B2004" s="426"/>
      <c r="C2004" s="426">
        <v>1</v>
      </c>
      <c r="D2004" s="443"/>
      <c r="E2004" s="203"/>
      <c r="F2004" s="215" t="s">
        <v>855</v>
      </c>
      <c r="G2004" s="205"/>
      <c r="H2004" s="256"/>
      <c r="I2004" s="207"/>
      <c r="J2004" s="208"/>
      <c r="K2004" s="208"/>
      <c r="L2004" s="208"/>
      <c r="M2004" s="618"/>
    </row>
    <row r="2005" spans="1:13" ht="15.75" customHeight="1">
      <c r="A2005" s="202"/>
      <c r="B2005" s="426"/>
      <c r="C2005" s="426"/>
      <c r="D2005" s="443">
        <v>2</v>
      </c>
      <c r="E2005" s="203"/>
      <c r="F2005" s="215"/>
      <c r="G2005" s="205"/>
      <c r="H2005" s="256" t="s">
        <v>1840</v>
      </c>
      <c r="I2005" s="237"/>
      <c r="J2005" s="257"/>
      <c r="K2005" s="257"/>
      <c r="L2005" s="257"/>
      <c r="M2005" s="618"/>
    </row>
    <row r="2006" spans="1:13" ht="15.75" customHeight="1">
      <c r="A2006" s="202"/>
      <c r="B2006" s="426"/>
      <c r="C2006" s="426"/>
      <c r="D2006" s="443"/>
      <c r="E2006" s="203">
        <v>1</v>
      </c>
      <c r="F2006" s="215"/>
      <c r="G2006" s="205"/>
      <c r="H2006" s="256"/>
      <c r="I2006" s="237" t="s">
        <v>1841</v>
      </c>
      <c r="J2006" s="258">
        <v>5980</v>
      </c>
      <c r="K2006" s="258">
        <v>48131</v>
      </c>
      <c r="L2006" s="258">
        <v>46882</v>
      </c>
      <c r="M2006" s="618">
        <f>L2006/K2006*100</f>
        <v>97.40499885728534</v>
      </c>
    </row>
    <row r="2007" spans="1:13" ht="4.5" customHeight="1">
      <c r="A2007" s="202"/>
      <c r="B2007" s="426"/>
      <c r="C2007" s="426"/>
      <c r="D2007" s="443"/>
      <c r="E2007" s="203"/>
      <c r="F2007" s="215"/>
      <c r="G2007" s="205"/>
      <c r="H2007" s="256"/>
      <c r="I2007" s="237"/>
      <c r="J2007" s="257"/>
      <c r="K2007" s="257"/>
      <c r="L2007" s="257"/>
      <c r="M2007" s="618"/>
    </row>
    <row r="2008" spans="1:13" ht="18" customHeight="1">
      <c r="A2008" s="202"/>
      <c r="B2008" s="426"/>
      <c r="C2008" s="426"/>
      <c r="D2008" s="443"/>
      <c r="E2008" s="203"/>
      <c r="F2008" s="246"/>
      <c r="G2008" s="241"/>
      <c r="H2008" s="263"/>
      <c r="I2008" s="227" t="s">
        <v>1842</v>
      </c>
      <c r="J2008" s="264">
        <f>SUM(J2003:J2007)</f>
        <v>5980</v>
      </c>
      <c r="K2008" s="264">
        <f>SUM(K2003:K2007)</f>
        <v>48131</v>
      </c>
      <c r="L2008" s="264">
        <f>SUM(L2003:L2007)</f>
        <v>46882</v>
      </c>
      <c r="M2008" s="622">
        <f>L2008/K2008*100</f>
        <v>97.40499885728534</v>
      </c>
    </row>
    <row r="2009" spans="1:13" ht="6" customHeight="1">
      <c r="A2009" s="202"/>
      <c r="B2009" s="426"/>
      <c r="C2009" s="426"/>
      <c r="D2009" s="443"/>
      <c r="E2009" s="203"/>
      <c r="F2009" s="215"/>
      <c r="G2009" s="205"/>
      <c r="H2009" s="259"/>
      <c r="I2009" s="215"/>
      <c r="J2009" s="262"/>
      <c r="K2009" s="262"/>
      <c r="L2009" s="262"/>
      <c r="M2009" s="618"/>
    </row>
    <row r="2010" spans="1:13" ht="15.75" customHeight="1">
      <c r="A2010" s="202">
        <v>210</v>
      </c>
      <c r="B2010" s="426"/>
      <c r="C2010" s="426">
        <v>1</v>
      </c>
      <c r="D2010" s="443"/>
      <c r="E2010" s="203"/>
      <c r="F2010" s="215" t="s">
        <v>2001</v>
      </c>
      <c r="G2010" s="205"/>
      <c r="H2010" s="256"/>
      <c r="I2010" s="207"/>
      <c r="J2010" s="208"/>
      <c r="K2010" s="208"/>
      <c r="L2010" s="208"/>
      <c r="M2010" s="618"/>
    </row>
    <row r="2011" spans="1:13" ht="15.75" customHeight="1">
      <c r="A2011" s="202"/>
      <c r="B2011" s="426"/>
      <c r="C2011" s="426"/>
      <c r="D2011" s="443">
        <v>2</v>
      </c>
      <c r="E2011" s="203"/>
      <c r="F2011" s="215"/>
      <c r="G2011" s="205"/>
      <c r="H2011" s="256" t="s">
        <v>1840</v>
      </c>
      <c r="I2011" s="237"/>
      <c r="J2011" s="257"/>
      <c r="K2011" s="257"/>
      <c r="L2011" s="257"/>
      <c r="M2011" s="618"/>
    </row>
    <row r="2012" spans="1:13" ht="15.75" customHeight="1">
      <c r="A2012" s="202"/>
      <c r="B2012" s="426"/>
      <c r="C2012" s="426"/>
      <c r="D2012" s="443"/>
      <c r="E2012" s="203">
        <v>1</v>
      </c>
      <c r="F2012" s="215"/>
      <c r="G2012" s="205"/>
      <c r="H2012" s="256"/>
      <c r="I2012" s="237" t="s">
        <v>1841</v>
      </c>
      <c r="J2012" s="258">
        <v>2000</v>
      </c>
      <c r="K2012" s="258">
        <v>2000</v>
      </c>
      <c r="L2012" s="258">
        <v>1995</v>
      </c>
      <c r="M2012" s="618">
        <f>L2012/K2012*100</f>
        <v>99.75</v>
      </c>
    </row>
    <row r="2013" spans="1:13" ht="1.5" customHeight="1">
      <c r="A2013" s="202"/>
      <c r="B2013" s="426"/>
      <c r="C2013" s="426"/>
      <c r="D2013" s="443"/>
      <c r="E2013" s="203"/>
      <c r="F2013" s="215"/>
      <c r="G2013" s="205"/>
      <c r="H2013" s="256"/>
      <c r="I2013" s="237"/>
      <c r="J2013" s="257"/>
      <c r="K2013" s="257"/>
      <c r="L2013" s="257"/>
      <c r="M2013" s="618"/>
    </row>
    <row r="2014" spans="1:13" ht="18.75" customHeight="1">
      <c r="A2014" s="202"/>
      <c r="B2014" s="426"/>
      <c r="C2014" s="426"/>
      <c r="D2014" s="443"/>
      <c r="E2014" s="203"/>
      <c r="F2014" s="246"/>
      <c r="G2014" s="241"/>
      <c r="H2014" s="263"/>
      <c r="I2014" s="227" t="s">
        <v>1842</v>
      </c>
      <c r="J2014" s="264">
        <f>SUM(J2009:J2013)</f>
        <v>2000</v>
      </c>
      <c r="K2014" s="264">
        <f>SUM(K2009:K2013)</f>
        <v>2000</v>
      </c>
      <c r="L2014" s="264">
        <f>SUM(L2009:L2013)</f>
        <v>1995</v>
      </c>
      <c r="M2014" s="622">
        <f>L2014/K2014*100</f>
        <v>99.75</v>
      </c>
    </row>
    <row r="2015" spans="1:13" ht="3" customHeight="1">
      <c r="A2015" s="202"/>
      <c r="B2015" s="426"/>
      <c r="C2015" s="426"/>
      <c r="D2015" s="443"/>
      <c r="E2015" s="203"/>
      <c r="F2015" s="215"/>
      <c r="G2015" s="205"/>
      <c r="H2015" s="259"/>
      <c r="I2015" s="215"/>
      <c r="J2015" s="262"/>
      <c r="K2015" s="262"/>
      <c r="L2015" s="262"/>
      <c r="M2015" s="618"/>
    </row>
    <row r="2016" spans="1:13" ht="15.75" customHeight="1">
      <c r="A2016" s="202">
        <v>211</v>
      </c>
      <c r="B2016" s="426"/>
      <c r="C2016" s="426">
        <v>2</v>
      </c>
      <c r="D2016" s="443"/>
      <c r="E2016" s="203"/>
      <c r="F2016" s="215" t="s">
        <v>1478</v>
      </c>
      <c r="G2016" s="205"/>
      <c r="H2016" s="256"/>
      <c r="I2016" s="207"/>
      <c r="J2016" s="208"/>
      <c r="K2016" s="208"/>
      <c r="L2016" s="208"/>
      <c r="M2016" s="618"/>
    </row>
    <row r="2017" spans="1:13" ht="15.75" customHeight="1">
      <c r="A2017" s="202"/>
      <c r="B2017" s="426"/>
      <c r="C2017" s="426"/>
      <c r="D2017" s="443">
        <v>1</v>
      </c>
      <c r="E2017" s="203"/>
      <c r="F2017" s="215"/>
      <c r="G2017" s="205"/>
      <c r="H2017" s="256" t="s">
        <v>1837</v>
      </c>
      <c r="I2017" s="207"/>
      <c r="J2017" s="208"/>
      <c r="K2017" s="208"/>
      <c r="L2017" s="208"/>
      <c r="M2017" s="618"/>
    </row>
    <row r="2018" spans="1:13" ht="15.75" customHeight="1">
      <c r="A2018" s="202"/>
      <c r="B2018" s="426"/>
      <c r="C2018" s="426"/>
      <c r="D2018" s="443"/>
      <c r="E2018" s="203">
        <v>3</v>
      </c>
      <c r="F2018" s="215"/>
      <c r="G2018" s="205"/>
      <c r="H2018" s="256"/>
      <c r="I2018" s="207" t="s">
        <v>961</v>
      </c>
      <c r="J2018" s="208"/>
      <c r="K2018" s="258">
        <v>28</v>
      </c>
      <c r="L2018" s="258">
        <v>28</v>
      </c>
      <c r="M2018" s="618">
        <f>L2018/K2018*100</f>
        <v>100</v>
      </c>
    </row>
    <row r="2019" spans="1:13" ht="15.75" customHeight="1">
      <c r="A2019" s="202"/>
      <c r="B2019" s="426"/>
      <c r="C2019" s="426"/>
      <c r="D2019" s="443">
        <v>2</v>
      </c>
      <c r="E2019" s="203"/>
      <c r="F2019" s="215"/>
      <c r="G2019" s="205"/>
      <c r="H2019" s="256" t="s">
        <v>1840</v>
      </c>
      <c r="I2019" s="237"/>
      <c r="J2019" s="258"/>
      <c r="K2019" s="258"/>
      <c r="L2019" s="258"/>
      <c r="M2019" s="618"/>
    </row>
    <row r="2020" spans="1:13" ht="15.75" customHeight="1">
      <c r="A2020" s="202"/>
      <c r="B2020" s="426"/>
      <c r="C2020" s="426"/>
      <c r="D2020" s="443"/>
      <c r="E2020" s="203">
        <v>1</v>
      </c>
      <c r="F2020" s="215"/>
      <c r="G2020" s="205"/>
      <c r="H2020" s="256"/>
      <c r="I2020" s="237" t="s">
        <v>1841</v>
      </c>
      <c r="J2020" s="258">
        <v>64000</v>
      </c>
      <c r="K2020" s="258">
        <v>231206</v>
      </c>
      <c r="L2020" s="258">
        <v>230689</v>
      </c>
      <c r="M2020" s="618">
        <f>L2020/K2020*100</f>
        <v>99.77638988607562</v>
      </c>
    </row>
    <row r="2021" spans="1:13" ht="15" customHeight="1">
      <c r="A2021" s="202"/>
      <c r="B2021" s="426"/>
      <c r="C2021" s="426"/>
      <c r="D2021" s="443"/>
      <c r="E2021" s="203">
        <v>3</v>
      </c>
      <c r="F2021" s="215"/>
      <c r="G2021" s="205"/>
      <c r="H2021" s="256"/>
      <c r="I2021" s="237" t="s">
        <v>850</v>
      </c>
      <c r="J2021" s="258"/>
      <c r="K2021" s="258">
        <v>1421</v>
      </c>
      <c r="L2021" s="258">
        <v>1421</v>
      </c>
      <c r="M2021" s="618">
        <f>L2021/K2021*100</f>
        <v>100</v>
      </c>
    </row>
    <row r="2022" spans="1:13" ht="3" customHeight="1">
      <c r="A2022" s="202"/>
      <c r="B2022" s="426"/>
      <c r="C2022" s="426"/>
      <c r="D2022" s="443"/>
      <c r="E2022" s="203"/>
      <c r="F2022" s="215"/>
      <c r="G2022" s="205"/>
      <c r="H2022" s="256"/>
      <c r="I2022" s="237"/>
      <c r="J2022" s="258"/>
      <c r="K2022" s="258"/>
      <c r="L2022" s="258"/>
      <c r="M2022" s="618"/>
    </row>
    <row r="2023" spans="1:13" ht="15" customHeight="1">
      <c r="A2023" s="202"/>
      <c r="B2023" s="426"/>
      <c r="C2023" s="426"/>
      <c r="D2023" s="443"/>
      <c r="E2023" s="203"/>
      <c r="F2023" s="246"/>
      <c r="G2023" s="241"/>
      <c r="H2023" s="263"/>
      <c r="I2023" s="227" t="s">
        <v>1842</v>
      </c>
      <c r="J2023" s="264">
        <f>SUM(J2016:J2022)</f>
        <v>64000</v>
      </c>
      <c r="K2023" s="264">
        <f>SUM(K2016:K2022)</f>
        <v>232655</v>
      </c>
      <c r="L2023" s="264">
        <f>SUM(L2016:L2022)</f>
        <v>232138</v>
      </c>
      <c r="M2023" s="622">
        <f>L2023/K2023*100</f>
        <v>99.77778255356644</v>
      </c>
    </row>
    <row r="2024" spans="1:13" ht="1.5" customHeight="1">
      <c r="A2024" s="202"/>
      <c r="B2024" s="426"/>
      <c r="C2024" s="426"/>
      <c r="D2024" s="443"/>
      <c r="E2024" s="203"/>
      <c r="F2024" s="215"/>
      <c r="G2024" s="205"/>
      <c r="H2024" s="259"/>
      <c r="I2024" s="215"/>
      <c r="J2024" s="262"/>
      <c r="K2024" s="262"/>
      <c r="L2024" s="262"/>
      <c r="M2024" s="618"/>
    </row>
    <row r="2025" spans="1:13" ht="18.75" customHeight="1">
      <c r="A2025" s="202">
        <v>212</v>
      </c>
      <c r="B2025" s="426"/>
      <c r="C2025" s="426">
        <v>1</v>
      </c>
      <c r="D2025" s="443"/>
      <c r="E2025" s="203"/>
      <c r="F2025" s="910" t="s">
        <v>856</v>
      </c>
      <c r="G2025" s="911"/>
      <c r="H2025" s="911"/>
      <c r="I2025" s="912"/>
      <c r="J2025" s="208"/>
      <c r="K2025" s="208"/>
      <c r="L2025" s="208"/>
      <c r="M2025" s="618"/>
    </row>
    <row r="2026" spans="1:13" ht="15" customHeight="1">
      <c r="A2026" s="202"/>
      <c r="B2026" s="426"/>
      <c r="C2026" s="426"/>
      <c r="D2026" s="443">
        <v>2</v>
      </c>
      <c r="E2026" s="203"/>
      <c r="F2026" s="215"/>
      <c r="G2026" s="205"/>
      <c r="H2026" s="256" t="s">
        <v>1840</v>
      </c>
      <c r="I2026" s="237"/>
      <c r="J2026" s="257"/>
      <c r="K2026" s="257"/>
      <c r="L2026" s="257"/>
      <c r="M2026" s="618"/>
    </row>
    <row r="2027" spans="1:13" ht="15" customHeight="1">
      <c r="A2027" s="202"/>
      <c r="B2027" s="426"/>
      <c r="C2027" s="426"/>
      <c r="D2027" s="443"/>
      <c r="E2027" s="203">
        <v>1</v>
      </c>
      <c r="F2027" s="215"/>
      <c r="G2027" s="205"/>
      <c r="H2027" s="256"/>
      <c r="I2027" s="237" t="s">
        <v>1841</v>
      </c>
      <c r="J2027" s="258">
        <v>24000</v>
      </c>
      <c r="K2027" s="258">
        <v>81904</v>
      </c>
      <c r="L2027" s="258">
        <v>81630</v>
      </c>
      <c r="M2027" s="618">
        <f>L2027/K2027*100</f>
        <v>99.66546200429771</v>
      </c>
    </row>
    <row r="2028" spans="1:13" ht="15" customHeight="1">
      <c r="A2028" s="202"/>
      <c r="B2028" s="426"/>
      <c r="C2028" s="426"/>
      <c r="D2028" s="443"/>
      <c r="E2028" s="203">
        <v>3</v>
      </c>
      <c r="F2028" s="215"/>
      <c r="G2028" s="205"/>
      <c r="H2028" s="256"/>
      <c r="I2028" s="237" t="s">
        <v>850</v>
      </c>
      <c r="J2028" s="258"/>
      <c r="K2028" s="258">
        <v>1469</v>
      </c>
      <c r="L2028" s="258">
        <v>1469</v>
      </c>
      <c r="M2028" s="618">
        <f>L2028/K2028*100</f>
        <v>100</v>
      </c>
    </row>
    <row r="2029" spans="1:13" ht="6" customHeight="1">
      <c r="A2029" s="202"/>
      <c r="B2029" s="426"/>
      <c r="C2029" s="426"/>
      <c r="D2029" s="443"/>
      <c r="E2029" s="203"/>
      <c r="F2029" s="215"/>
      <c r="G2029" s="205"/>
      <c r="H2029" s="256"/>
      <c r="I2029" s="237"/>
      <c r="J2029" s="258"/>
      <c r="K2029" s="258"/>
      <c r="L2029" s="258"/>
      <c r="M2029" s="618"/>
    </row>
    <row r="2030" spans="1:13" ht="17.25" customHeight="1">
      <c r="A2030" s="202"/>
      <c r="B2030" s="426"/>
      <c r="C2030" s="426"/>
      <c r="D2030" s="443"/>
      <c r="E2030" s="203"/>
      <c r="F2030" s="246"/>
      <c r="G2030" s="241"/>
      <c r="H2030" s="263"/>
      <c r="I2030" s="227" t="s">
        <v>1842</v>
      </c>
      <c r="J2030" s="264">
        <f>SUM(J2027:J2029)</f>
        <v>24000</v>
      </c>
      <c r="K2030" s="264">
        <f>SUM(K2027:K2029)</f>
        <v>83373</v>
      </c>
      <c r="L2030" s="264">
        <f>SUM(L2027:L2029)</f>
        <v>83099</v>
      </c>
      <c r="M2030" s="622">
        <f>L2030/K2030*100</f>
        <v>99.67135643433726</v>
      </c>
    </row>
    <row r="2031" spans="1:13" ht="3" customHeight="1">
      <c r="A2031" s="202"/>
      <c r="B2031" s="426"/>
      <c r="C2031" s="426"/>
      <c r="D2031" s="443"/>
      <c r="E2031" s="203"/>
      <c r="F2031" s="215"/>
      <c r="G2031" s="205"/>
      <c r="H2031" s="206"/>
      <c r="I2031" s="207"/>
      <c r="J2031" s="208"/>
      <c r="K2031" s="208"/>
      <c r="L2031" s="208"/>
      <c r="M2031" s="618"/>
    </row>
    <row r="2032" spans="1:13" ht="15" customHeight="1">
      <c r="A2032" s="202">
        <v>213</v>
      </c>
      <c r="B2032" s="426"/>
      <c r="C2032" s="426">
        <v>1</v>
      </c>
      <c r="D2032" s="443"/>
      <c r="E2032" s="203"/>
      <c r="F2032" s="215" t="s">
        <v>1761</v>
      </c>
      <c r="G2032" s="205"/>
      <c r="H2032" s="256"/>
      <c r="I2032" s="207"/>
      <c r="J2032" s="208"/>
      <c r="K2032" s="208"/>
      <c r="L2032" s="208"/>
      <c r="M2032" s="618"/>
    </row>
    <row r="2033" spans="1:13" ht="15" customHeight="1">
      <c r="A2033" s="202"/>
      <c r="B2033" s="426"/>
      <c r="C2033" s="426"/>
      <c r="D2033" s="443">
        <v>2</v>
      </c>
      <c r="E2033" s="203"/>
      <c r="F2033" s="215"/>
      <c r="G2033" s="205"/>
      <c r="H2033" s="256" t="s">
        <v>1840</v>
      </c>
      <c r="I2033" s="237"/>
      <c r="J2033" s="257"/>
      <c r="K2033" s="257"/>
      <c r="L2033" s="257"/>
      <c r="M2033" s="618"/>
    </row>
    <row r="2034" spans="1:13" ht="15" customHeight="1">
      <c r="A2034" s="202"/>
      <c r="B2034" s="426"/>
      <c r="C2034" s="426"/>
      <c r="D2034" s="443"/>
      <c r="E2034" s="203">
        <v>1</v>
      </c>
      <c r="F2034" s="215"/>
      <c r="G2034" s="205"/>
      <c r="H2034" s="256"/>
      <c r="I2034" s="237" t="s">
        <v>1841</v>
      </c>
      <c r="J2034" s="258">
        <v>7000</v>
      </c>
      <c r="K2034" s="258">
        <v>56203</v>
      </c>
      <c r="L2034" s="258">
        <v>42261</v>
      </c>
      <c r="M2034" s="618">
        <f>L2034/K2034*100</f>
        <v>75.19349500916321</v>
      </c>
    </row>
    <row r="2035" spans="1:13" ht="3" customHeight="1">
      <c r="A2035" s="202"/>
      <c r="B2035" s="426"/>
      <c r="C2035" s="426"/>
      <c r="D2035" s="443"/>
      <c r="E2035" s="203"/>
      <c r="F2035" s="215"/>
      <c r="G2035" s="205"/>
      <c r="H2035" s="256"/>
      <c r="I2035" s="237"/>
      <c r="J2035" s="258"/>
      <c r="K2035" s="258"/>
      <c r="L2035" s="258"/>
      <c r="M2035" s="618"/>
    </row>
    <row r="2036" spans="1:13" ht="21" customHeight="1">
      <c r="A2036" s="202"/>
      <c r="B2036" s="426"/>
      <c r="C2036" s="426"/>
      <c r="D2036" s="443"/>
      <c r="E2036" s="203"/>
      <c r="F2036" s="246"/>
      <c r="G2036" s="241"/>
      <c r="H2036" s="263"/>
      <c r="I2036" s="227" t="s">
        <v>1842</v>
      </c>
      <c r="J2036" s="264">
        <f>SUM(J2031:J2035)</f>
        <v>7000</v>
      </c>
      <c r="K2036" s="264">
        <f>SUM(K2031:K2035)</f>
        <v>56203</v>
      </c>
      <c r="L2036" s="264">
        <f>SUM(L2031:L2035)</f>
        <v>42261</v>
      </c>
      <c r="M2036" s="622">
        <f>L2036/K2036*100</f>
        <v>75.19349500916321</v>
      </c>
    </row>
    <row r="2037" spans="1:13" ht="5.25" customHeight="1">
      <c r="A2037" s="202"/>
      <c r="B2037" s="426"/>
      <c r="C2037" s="426"/>
      <c r="D2037" s="443"/>
      <c r="E2037" s="203"/>
      <c r="F2037" s="215"/>
      <c r="G2037" s="205"/>
      <c r="H2037" s="259"/>
      <c r="I2037" s="215"/>
      <c r="J2037" s="262"/>
      <c r="K2037" s="262"/>
      <c r="L2037" s="262"/>
      <c r="M2037" s="618"/>
    </row>
    <row r="2038" spans="1:13" ht="25.5" customHeight="1">
      <c r="A2038" s="202">
        <v>214</v>
      </c>
      <c r="B2038" s="426"/>
      <c r="C2038" s="426">
        <v>1</v>
      </c>
      <c r="D2038" s="443"/>
      <c r="E2038" s="203"/>
      <c r="F2038" s="910" t="s">
        <v>858</v>
      </c>
      <c r="G2038" s="911"/>
      <c r="H2038" s="911"/>
      <c r="I2038" s="912"/>
      <c r="J2038" s="208"/>
      <c r="K2038" s="208"/>
      <c r="L2038" s="208"/>
      <c r="M2038" s="618"/>
    </row>
    <row r="2039" spans="1:13" ht="15" customHeight="1">
      <c r="A2039" s="202"/>
      <c r="B2039" s="426"/>
      <c r="C2039" s="426"/>
      <c r="D2039" s="443">
        <v>2</v>
      </c>
      <c r="E2039" s="203"/>
      <c r="F2039" s="215"/>
      <c r="G2039" s="205"/>
      <c r="H2039" s="256" t="s">
        <v>1840</v>
      </c>
      <c r="I2039" s="237"/>
      <c r="J2039" s="258"/>
      <c r="K2039" s="258"/>
      <c r="L2039" s="258"/>
      <c r="M2039" s="618"/>
    </row>
    <row r="2040" spans="1:13" ht="15" customHeight="1">
      <c r="A2040" s="202"/>
      <c r="B2040" s="426"/>
      <c r="C2040" s="426"/>
      <c r="D2040" s="443"/>
      <c r="E2040" s="203">
        <v>1</v>
      </c>
      <c r="F2040" s="215"/>
      <c r="G2040" s="205"/>
      <c r="H2040" s="256"/>
      <c r="I2040" s="237" t="s">
        <v>1841</v>
      </c>
      <c r="J2040" s="258">
        <v>52000</v>
      </c>
      <c r="K2040" s="258">
        <v>67000</v>
      </c>
      <c r="L2040" s="258">
        <v>56863</v>
      </c>
      <c r="M2040" s="618">
        <f>L2040/K2040*100</f>
        <v>84.87014925373134</v>
      </c>
    </row>
    <row r="2041" spans="1:13" ht="2.25" customHeight="1">
      <c r="A2041" s="202"/>
      <c r="B2041" s="426"/>
      <c r="C2041" s="426"/>
      <c r="D2041" s="443"/>
      <c r="E2041" s="203"/>
      <c r="F2041" s="215"/>
      <c r="G2041" s="205"/>
      <c r="H2041" s="256"/>
      <c r="I2041" s="237"/>
      <c r="J2041" s="258"/>
      <c r="K2041" s="258"/>
      <c r="L2041" s="258"/>
      <c r="M2041" s="618"/>
    </row>
    <row r="2042" spans="1:13" ht="16.5" customHeight="1">
      <c r="A2042" s="202"/>
      <c r="B2042" s="426"/>
      <c r="C2042" s="426"/>
      <c r="D2042" s="443"/>
      <c r="E2042" s="203"/>
      <c r="F2042" s="246"/>
      <c r="G2042" s="241"/>
      <c r="H2042" s="263"/>
      <c r="I2042" s="227" t="s">
        <v>1842</v>
      </c>
      <c r="J2042" s="264">
        <f>SUM(J2037:J2041)</f>
        <v>52000</v>
      </c>
      <c r="K2042" s="264">
        <f>SUM(K2037:K2041)</f>
        <v>67000</v>
      </c>
      <c r="L2042" s="264">
        <f>SUM(L2037:L2041)</f>
        <v>56863</v>
      </c>
      <c r="M2042" s="622">
        <f>L2042/K2042*100</f>
        <v>84.87014925373134</v>
      </c>
    </row>
    <row r="2043" spans="1:13" ht="3.75" customHeight="1">
      <c r="A2043" s="202"/>
      <c r="B2043" s="426"/>
      <c r="C2043" s="426"/>
      <c r="D2043" s="443"/>
      <c r="E2043" s="203"/>
      <c r="F2043" s="215"/>
      <c r="G2043" s="205"/>
      <c r="H2043" s="206"/>
      <c r="I2043" s="207"/>
      <c r="J2043" s="208"/>
      <c r="K2043" s="208"/>
      <c r="L2043" s="208"/>
      <c r="M2043" s="618"/>
    </row>
    <row r="2044" spans="1:13" ht="15" customHeight="1">
      <c r="A2044" s="202">
        <v>215</v>
      </c>
      <c r="B2044" s="426"/>
      <c r="C2044" s="426">
        <v>1</v>
      </c>
      <c r="D2044" s="443"/>
      <c r="E2044" s="203"/>
      <c r="F2044" s="215" t="s">
        <v>2063</v>
      </c>
      <c r="G2044" s="205"/>
      <c r="H2044" s="256"/>
      <c r="I2044" s="207"/>
      <c r="J2044" s="208"/>
      <c r="K2044" s="208"/>
      <c r="L2044" s="208"/>
      <c r="M2044" s="618"/>
    </row>
    <row r="2045" spans="1:13" ht="15" customHeight="1">
      <c r="A2045" s="202"/>
      <c r="B2045" s="426"/>
      <c r="C2045" s="426"/>
      <c r="D2045" s="443"/>
      <c r="E2045" s="203"/>
      <c r="F2045" s="215" t="s">
        <v>894</v>
      </c>
      <c r="G2045" s="205"/>
      <c r="H2045" s="256"/>
      <c r="I2045" s="207"/>
      <c r="J2045" s="208"/>
      <c r="K2045" s="208"/>
      <c r="L2045" s="208"/>
      <c r="M2045" s="618"/>
    </row>
    <row r="2046" spans="1:13" ht="15" customHeight="1">
      <c r="A2046" s="202"/>
      <c r="B2046" s="426"/>
      <c r="C2046" s="426"/>
      <c r="D2046" s="443">
        <v>1</v>
      </c>
      <c r="E2046" s="203"/>
      <c r="F2046" s="215"/>
      <c r="G2046" s="205"/>
      <c r="H2046" s="256" t="s">
        <v>1837</v>
      </c>
      <c r="I2046" s="207"/>
      <c r="J2046" s="208"/>
      <c r="K2046" s="208"/>
      <c r="L2046" s="208"/>
      <c r="M2046" s="618"/>
    </row>
    <row r="2047" spans="1:13" ht="15" customHeight="1">
      <c r="A2047" s="202"/>
      <c r="B2047" s="426"/>
      <c r="C2047" s="426"/>
      <c r="D2047" s="443"/>
      <c r="E2047" s="203">
        <v>3</v>
      </c>
      <c r="F2047" s="215"/>
      <c r="G2047" s="205"/>
      <c r="H2047" s="256"/>
      <c r="I2047" s="207" t="s">
        <v>961</v>
      </c>
      <c r="J2047" s="208"/>
      <c r="K2047" s="258">
        <v>109400</v>
      </c>
      <c r="L2047" s="258">
        <v>109400</v>
      </c>
      <c r="M2047" s="618">
        <f>L2047/K2047*100</f>
        <v>100</v>
      </c>
    </row>
    <row r="2048" spans="1:13" ht="15" customHeight="1">
      <c r="A2048" s="202"/>
      <c r="B2048" s="426"/>
      <c r="C2048" s="426"/>
      <c r="D2048" s="443">
        <v>2</v>
      </c>
      <c r="E2048" s="203"/>
      <c r="F2048" s="215"/>
      <c r="G2048" s="205"/>
      <c r="H2048" s="256" t="s">
        <v>1840</v>
      </c>
      <c r="I2048" s="237"/>
      <c r="J2048" s="257"/>
      <c r="K2048" s="257"/>
      <c r="L2048" s="257"/>
      <c r="M2048" s="618"/>
    </row>
    <row r="2049" spans="1:13" ht="20.25" customHeight="1">
      <c r="A2049" s="202"/>
      <c r="B2049" s="426"/>
      <c r="C2049" s="426"/>
      <c r="D2049" s="443"/>
      <c r="E2049" s="203">
        <v>1</v>
      </c>
      <c r="F2049" s="215"/>
      <c r="G2049" s="205"/>
      <c r="H2049" s="256"/>
      <c r="I2049" s="237" t="s">
        <v>1841</v>
      </c>
      <c r="J2049" s="258">
        <v>13150</v>
      </c>
      <c r="K2049" s="258"/>
      <c r="L2049" s="258"/>
      <c r="M2049" s="618"/>
    </row>
    <row r="2050" spans="1:13" ht="3" customHeight="1" hidden="1">
      <c r="A2050" s="202"/>
      <c r="B2050" s="426"/>
      <c r="C2050" s="426"/>
      <c r="D2050" s="443"/>
      <c r="E2050" s="203"/>
      <c r="F2050" s="215"/>
      <c r="G2050" s="205"/>
      <c r="H2050" s="256"/>
      <c r="I2050" s="237"/>
      <c r="J2050" s="258"/>
      <c r="K2050" s="258"/>
      <c r="L2050" s="258"/>
      <c r="M2050" s="618" t="e">
        <f>L2050/K2050*100</f>
        <v>#DIV/0!</v>
      </c>
    </row>
    <row r="2051" spans="1:13" ht="18.75" customHeight="1">
      <c r="A2051" s="202"/>
      <c r="B2051" s="426"/>
      <c r="C2051" s="426"/>
      <c r="D2051" s="443"/>
      <c r="E2051" s="203"/>
      <c r="F2051" s="246"/>
      <c r="G2051" s="241"/>
      <c r="H2051" s="263"/>
      <c r="I2051" s="227" t="s">
        <v>1842</v>
      </c>
      <c r="J2051" s="264">
        <f>SUM(J2043:J2050)</f>
        <v>13150</v>
      </c>
      <c r="K2051" s="264">
        <f>SUM(K2043:K2050)</f>
        <v>109400</v>
      </c>
      <c r="L2051" s="264">
        <f>SUM(L2043:L2050)</f>
        <v>109400</v>
      </c>
      <c r="M2051" s="622">
        <f>L2051/K2051*100</f>
        <v>100</v>
      </c>
    </row>
    <row r="2052" spans="1:13" ht="5.25" customHeight="1">
      <c r="A2052" s="123"/>
      <c r="B2052" s="425"/>
      <c r="C2052" s="425"/>
      <c r="D2052" s="442"/>
      <c r="E2052" s="124"/>
      <c r="F2052" s="133"/>
      <c r="G2052" s="130"/>
      <c r="H2052" s="131"/>
      <c r="I2052" s="133"/>
      <c r="J2052" s="134"/>
      <c r="K2052" s="134"/>
      <c r="L2052" s="134"/>
      <c r="M2052" s="618"/>
    </row>
    <row r="2053" spans="1:13" ht="15" customHeight="1">
      <c r="A2053" s="202">
        <v>216</v>
      </c>
      <c r="B2053" s="426"/>
      <c r="C2053" s="426">
        <v>2</v>
      </c>
      <c r="D2053" s="443"/>
      <c r="E2053" s="203"/>
      <c r="F2053" s="215" t="s">
        <v>737</v>
      </c>
      <c r="G2053" s="205"/>
      <c r="H2053" s="256"/>
      <c r="I2053" s="207"/>
      <c r="J2053" s="208"/>
      <c r="K2053" s="208"/>
      <c r="L2053" s="208"/>
      <c r="M2053" s="618"/>
    </row>
    <row r="2054" spans="1:13" ht="15" customHeight="1">
      <c r="A2054" s="202"/>
      <c r="B2054" s="426"/>
      <c r="C2054" s="426"/>
      <c r="D2054" s="443">
        <v>2</v>
      </c>
      <c r="E2054" s="203"/>
      <c r="F2054" s="215"/>
      <c r="G2054" s="205"/>
      <c r="H2054" s="256" t="s">
        <v>1840</v>
      </c>
      <c r="I2054" s="237"/>
      <c r="J2054" s="257"/>
      <c r="K2054" s="257"/>
      <c r="L2054" s="257"/>
      <c r="M2054" s="618"/>
    </row>
    <row r="2055" spans="1:13" ht="15" customHeight="1">
      <c r="A2055" s="202"/>
      <c r="B2055" s="426"/>
      <c r="C2055" s="426"/>
      <c r="D2055" s="443"/>
      <c r="E2055" s="203">
        <v>1</v>
      </c>
      <c r="F2055" s="215"/>
      <c r="G2055" s="205"/>
      <c r="H2055" s="256"/>
      <c r="I2055" s="237" t="s">
        <v>1841</v>
      </c>
      <c r="J2055" s="258">
        <v>10000</v>
      </c>
      <c r="K2055" s="258">
        <v>25264</v>
      </c>
      <c r="L2055" s="258">
        <v>19920</v>
      </c>
      <c r="M2055" s="618">
        <f>L2055/K2055*100</f>
        <v>78.84737175427486</v>
      </c>
    </row>
    <row r="2056" spans="1:13" ht="3" customHeight="1">
      <c r="A2056" s="202"/>
      <c r="B2056" s="426"/>
      <c r="C2056" s="426"/>
      <c r="D2056" s="443"/>
      <c r="E2056" s="203"/>
      <c r="F2056" s="215"/>
      <c r="G2056" s="205"/>
      <c r="H2056" s="256"/>
      <c r="I2056" s="237"/>
      <c r="J2056" s="257"/>
      <c r="K2056" s="257"/>
      <c r="L2056" s="257"/>
      <c r="M2056" s="618"/>
    </row>
    <row r="2057" spans="1:13" ht="19.5" customHeight="1">
      <c r="A2057" s="202"/>
      <c r="B2057" s="426"/>
      <c r="C2057" s="426"/>
      <c r="D2057" s="443"/>
      <c r="E2057" s="203"/>
      <c r="F2057" s="246"/>
      <c r="G2057" s="241"/>
      <c r="H2057" s="263"/>
      <c r="I2057" s="227" t="s">
        <v>1842</v>
      </c>
      <c r="J2057" s="264">
        <f>SUM(J2055:J2056)</f>
        <v>10000</v>
      </c>
      <c r="K2057" s="264">
        <f>SUM(K2055:K2056)</f>
        <v>25264</v>
      </c>
      <c r="L2057" s="264">
        <f>SUM(L2055:L2056)</f>
        <v>19920</v>
      </c>
      <c r="M2057" s="622">
        <f>L2057/K2057*100</f>
        <v>78.84737175427486</v>
      </c>
    </row>
    <row r="2058" spans="1:13" ht="11.25" customHeight="1">
      <c r="A2058" s="345"/>
      <c r="B2058" s="431"/>
      <c r="C2058" s="431"/>
      <c r="D2058" s="431"/>
      <c r="E2058" s="345"/>
      <c r="J2058" s="352"/>
      <c r="K2058" s="352"/>
      <c r="L2058" s="352"/>
      <c r="M2058" s="618"/>
    </row>
    <row r="2059" spans="1:13" ht="15.75" customHeight="1">
      <c r="A2059" s="202">
        <v>217</v>
      </c>
      <c r="B2059" s="426"/>
      <c r="C2059" s="426">
        <v>1</v>
      </c>
      <c r="D2059" s="443"/>
      <c r="E2059" s="203"/>
      <c r="F2059" s="215" t="s">
        <v>2002</v>
      </c>
      <c r="G2059" s="205"/>
      <c r="H2059" s="256"/>
      <c r="I2059" s="207"/>
      <c r="J2059" s="208"/>
      <c r="K2059" s="208"/>
      <c r="L2059" s="208"/>
      <c r="M2059" s="618"/>
    </row>
    <row r="2060" spans="1:13" ht="15.75" customHeight="1">
      <c r="A2060" s="202"/>
      <c r="B2060" s="426"/>
      <c r="C2060" s="426"/>
      <c r="D2060" s="443">
        <v>2</v>
      </c>
      <c r="E2060" s="203"/>
      <c r="F2060" s="215"/>
      <c r="G2060" s="205"/>
      <c r="H2060" s="256" t="s">
        <v>1840</v>
      </c>
      <c r="I2060" s="237"/>
      <c r="J2060" s="257"/>
      <c r="K2060" s="257"/>
      <c r="L2060" s="257"/>
      <c r="M2060" s="618"/>
    </row>
    <row r="2061" spans="1:13" ht="15.75" customHeight="1">
      <c r="A2061" s="202"/>
      <c r="B2061" s="426"/>
      <c r="C2061" s="426"/>
      <c r="D2061" s="443"/>
      <c r="E2061" s="203">
        <v>1</v>
      </c>
      <c r="F2061" s="215"/>
      <c r="G2061" s="205"/>
      <c r="H2061" s="256"/>
      <c r="I2061" s="237" t="s">
        <v>1841</v>
      </c>
      <c r="J2061" s="258">
        <v>328321</v>
      </c>
      <c r="K2061" s="258">
        <v>430236</v>
      </c>
      <c r="L2061" s="258">
        <v>288813</v>
      </c>
      <c r="M2061" s="618">
        <f>L2061/K2061*100</f>
        <v>67.1289710763395</v>
      </c>
    </row>
    <row r="2062" spans="1:13" ht="8.25" customHeight="1">
      <c r="A2062" s="202"/>
      <c r="B2062" s="426"/>
      <c r="C2062" s="426"/>
      <c r="D2062" s="443"/>
      <c r="E2062" s="203"/>
      <c r="F2062" s="215"/>
      <c r="G2062" s="205"/>
      <c r="H2062" s="256"/>
      <c r="I2062" s="237"/>
      <c r="J2062" s="257"/>
      <c r="K2062" s="257"/>
      <c r="L2062" s="257"/>
      <c r="M2062" s="618"/>
    </row>
    <row r="2063" spans="1:13" ht="21" customHeight="1">
      <c r="A2063" s="202"/>
      <c r="B2063" s="426"/>
      <c r="C2063" s="426"/>
      <c r="D2063" s="443"/>
      <c r="E2063" s="203"/>
      <c r="F2063" s="246"/>
      <c r="G2063" s="241"/>
      <c r="H2063" s="263"/>
      <c r="I2063" s="227" t="s">
        <v>1842</v>
      </c>
      <c r="J2063" s="264">
        <f>SUM(J2059:J2062)</f>
        <v>328321</v>
      </c>
      <c r="K2063" s="264">
        <f>SUM(K2059:K2062)</f>
        <v>430236</v>
      </c>
      <c r="L2063" s="264">
        <f>SUM(L2059:L2062)</f>
        <v>288813</v>
      </c>
      <c r="M2063" s="622">
        <f>L2063/K2063*100</f>
        <v>67.1289710763395</v>
      </c>
    </row>
    <row r="2064" spans="1:13" ht="9.75" customHeight="1">
      <c r="A2064" s="202"/>
      <c r="B2064" s="426"/>
      <c r="C2064" s="426"/>
      <c r="D2064" s="443"/>
      <c r="E2064" s="203"/>
      <c r="F2064" s="215"/>
      <c r="G2064" s="205"/>
      <c r="H2064" s="259"/>
      <c r="I2064" s="215"/>
      <c r="J2064" s="262"/>
      <c r="K2064" s="262"/>
      <c r="L2064" s="262"/>
      <c r="M2064" s="618"/>
    </row>
    <row r="2065" spans="1:13" ht="21" customHeight="1">
      <c r="A2065" s="202">
        <v>218</v>
      </c>
      <c r="B2065" s="426"/>
      <c r="C2065" s="426">
        <v>1</v>
      </c>
      <c r="D2065" s="443"/>
      <c r="E2065" s="203"/>
      <c r="F2065" s="215" t="s">
        <v>2003</v>
      </c>
      <c r="G2065" s="205"/>
      <c r="H2065" s="256"/>
      <c r="I2065" s="207"/>
      <c r="J2065" s="208"/>
      <c r="K2065" s="208"/>
      <c r="L2065" s="208"/>
      <c r="M2065" s="618"/>
    </row>
    <row r="2066" spans="1:13" ht="17.25" customHeight="1">
      <c r="A2066" s="202"/>
      <c r="B2066" s="426"/>
      <c r="C2066" s="426"/>
      <c r="D2066" s="443">
        <v>1</v>
      </c>
      <c r="E2066" s="203"/>
      <c r="F2066" s="215"/>
      <c r="G2066" s="205"/>
      <c r="H2066" s="256" t="s">
        <v>1837</v>
      </c>
      <c r="I2066" s="207"/>
      <c r="J2066" s="208"/>
      <c r="K2066" s="208"/>
      <c r="L2066" s="208"/>
      <c r="M2066" s="618"/>
    </row>
    <row r="2067" spans="1:13" ht="15.75" customHeight="1">
      <c r="A2067" s="202"/>
      <c r="B2067" s="426"/>
      <c r="C2067" s="426"/>
      <c r="D2067" s="443"/>
      <c r="E2067" s="203">
        <v>3</v>
      </c>
      <c r="F2067" s="215"/>
      <c r="G2067" s="205"/>
      <c r="H2067" s="256"/>
      <c r="I2067" s="207" t="s">
        <v>961</v>
      </c>
      <c r="J2067" s="208"/>
      <c r="K2067" s="258">
        <v>340</v>
      </c>
      <c r="L2067" s="258">
        <v>340</v>
      </c>
      <c r="M2067" s="618">
        <f>L2067/K2067*100</f>
        <v>100</v>
      </c>
    </row>
    <row r="2068" spans="1:13" ht="15.75" customHeight="1">
      <c r="A2068" s="202"/>
      <c r="B2068" s="426"/>
      <c r="C2068" s="426"/>
      <c r="D2068" s="443">
        <v>2</v>
      </c>
      <c r="E2068" s="203"/>
      <c r="F2068" s="215"/>
      <c r="G2068" s="205"/>
      <c r="H2068" s="256" t="s">
        <v>1840</v>
      </c>
      <c r="I2068" s="237"/>
      <c r="J2068" s="257"/>
      <c r="K2068" s="257"/>
      <c r="L2068" s="257"/>
      <c r="M2068" s="618"/>
    </row>
    <row r="2069" spans="1:13" ht="15.75" customHeight="1">
      <c r="A2069" s="202"/>
      <c r="B2069" s="426"/>
      <c r="C2069" s="426"/>
      <c r="D2069" s="443"/>
      <c r="E2069" s="203">
        <v>1</v>
      </c>
      <c r="F2069" s="215"/>
      <c r="G2069" s="205"/>
      <c r="H2069" s="256"/>
      <c r="I2069" s="237" t="s">
        <v>1841</v>
      </c>
      <c r="J2069" s="258">
        <v>5000</v>
      </c>
      <c r="K2069" s="258">
        <v>10054</v>
      </c>
      <c r="L2069" s="258">
        <v>9138</v>
      </c>
      <c r="M2069" s="618">
        <f>L2069/K2069*100</f>
        <v>90.88919832902327</v>
      </c>
    </row>
    <row r="2070" spans="1:13" ht="3.75" customHeight="1">
      <c r="A2070" s="202"/>
      <c r="B2070" s="426"/>
      <c r="C2070" s="426"/>
      <c r="D2070" s="443"/>
      <c r="E2070" s="203"/>
      <c r="F2070" s="215"/>
      <c r="G2070" s="205"/>
      <c r="H2070" s="256"/>
      <c r="I2070" s="237"/>
      <c r="J2070" s="257"/>
      <c r="K2070" s="257"/>
      <c r="L2070" s="257"/>
      <c r="M2070" s="618"/>
    </row>
    <row r="2071" spans="1:13" ht="18.75" customHeight="1">
      <c r="A2071" s="202"/>
      <c r="B2071" s="426"/>
      <c r="C2071" s="426"/>
      <c r="D2071" s="443"/>
      <c r="E2071" s="203"/>
      <c r="F2071" s="246"/>
      <c r="G2071" s="241"/>
      <c r="H2071" s="263"/>
      <c r="I2071" s="227" t="s">
        <v>1842</v>
      </c>
      <c r="J2071" s="264">
        <f>SUM(J2065:J2070)</f>
        <v>5000</v>
      </c>
      <c r="K2071" s="264">
        <f>SUM(K2065:K2070)</f>
        <v>10394</v>
      </c>
      <c r="L2071" s="264">
        <f>SUM(L2065:L2070)</f>
        <v>9478</v>
      </c>
      <c r="M2071" s="622">
        <f>L2071/K2071*100</f>
        <v>91.1872233981143</v>
      </c>
    </row>
    <row r="2072" spans="1:13" ht="6" customHeight="1">
      <c r="A2072" s="202"/>
      <c r="B2072" s="426"/>
      <c r="C2072" s="426"/>
      <c r="D2072" s="443"/>
      <c r="E2072" s="203"/>
      <c r="F2072" s="215"/>
      <c r="G2072" s="205"/>
      <c r="H2072" s="259"/>
      <c r="I2072" s="215"/>
      <c r="J2072" s="262"/>
      <c r="K2072" s="262"/>
      <c r="L2072" s="262"/>
      <c r="M2072" s="618"/>
    </row>
    <row r="2073" spans="1:13" ht="15.75" customHeight="1">
      <c r="A2073" s="202">
        <v>219</v>
      </c>
      <c r="B2073" s="426"/>
      <c r="C2073" s="426">
        <v>1</v>
      </c>
      <c r="D2073" s="443"/>
      <c r="E2073" s="203"/>
      <c r="F2073" s="215" t="s">
        <v>2064</v>
      </c>
      <c r="G2073" s="205"/>
      <c r="H2073" s="256"/>
      <c r="I2073" s="207"/>
      <c r="J2073" s="208"/>
      <c r="K2073" s="208"/>
      <c r="L2073" s="208"/>
      <c r="M2073" s="618"/>
    </row>
    <row r="2074" spans="1:13" ht="15.75" customHeight="1">
      <c r="A2074" s="202"/>
      <c r="B2074" s="426"/>
      <c r="C2074" s="426"/>
      <c r="D2074" s="443">
        <v>2</v>
      </c>
      <c r="E2074" s="203"/>
      <c r="F2074" s="215"/>
      <c r="G2074" s="205"/>
      <c r="H2074" s="256" t="s">
        <v>1840</v>
      </c>
      <c r="I2074" s="237"/>
      <c r="J2074" s="257"/>
      <c r="K2074" s="257"/>
      <c r="L2074" s="257"/>
      <c r="M2074" s="618"/>
    </row>
    <row r="2075" spans="1:13" ht="15" customHeight="1">
      <c r="A2075" s="202"/>
      <c r="B2075" s="426"/>
      <c r="C2075" s="426"/>
      <c r="D2075" s="443"/>
      <c r="E2075" s="203">
        <v>1</v>
      </c>
      <c r="F2075" s="215"/>
      <c r="G2075" s="205"/>
      <c r="H2075" s="256"/>
      <c r="I2075" s="237" t="s">
        <v>1841</v>
      </c>
      <c r="J2075" s="258">
        <v>83450</v>
      </c>
      <c r="K2075" s="258">
        <v>87619</v>
      </c>
      <c r="L2075" s="258">
        <v>82114</v>
      </c>
      <c r="M2075" s="618">
        <f>L2075/K2075*100</f>
        <v>93.7171161506066</v>
      </c>
    </row>
    <row r="2076" spans="1:13" ht="4.5" customHeight="1">
      <c r="A2076" s="202"/>
      <c r="B2076" s="426"/>
      <c r="C2076" s="426"/>
      <c r="D2076" s="443"/>
      <c r="E2076" s="203"/>
      <c r="F2076" s="215"/>
      <c r="G2076" s="205"/>
      <c r="H2076" s="256"/>
      <c r="I2076" s="237"/>
      <c r="J2076" s="257"/>
      <c r="K2076" s="257"/>
      <c r="L2076" s="257"/>
      <c r="M2076" s="618"/>
    </row>
    <row r="2077" spans="1:13" ht="18" customHeight="1">
      <c r="A2077" s="202"/>
      <c r="B2077" s="426"/>
      <c r="C2077" s="426"/>
      <c r="D2077" s="443"/>
      <c r="E2077" s="203"/>
      <c r="F2077" s="246"/>
      <c r="G2077" s="241"/>
      <c r="H2077" s="263"/>
      <c r="I2077" s="227" t="s">
        <v>1842</v>
      </c>
      <c r="J2077" s="264">
        <f>SUM(J2075:J2076)</f>
        <v>83450</v>
      </c>
      <c r="K2077" s="264">
        <f>SUM(K2075:K2076)</f>
        <v>87619</v>
      </c>
      <c r="L2077" s="264">
        <f>SUM(L2075:L2076)</f>
        <v>82114</v>
      </c>
      <c r="M2077" s="622">
        <f>L2077/K2077*100</f>
        <v>93.7171161506066</v>
      </c>
    </row>
    <row r="2078" spans="1:13" ht="6" customHeight="1">
      <c r="A2078" s="202"/>
      <c r="B2078" s="426"/>
      <c r="C2078" s="426"/>
      <c r="D2078" s="443"/>
      <c r="E2078" s="203"/>
      <c r="F2078" s="215"/>
      <c r="G2078" s="205"/>
      <c r="H2078" s="259"/>
      <c r="I2078" s="215"/>
      <c r="J2078" s="262"/>
      <c r="K2078" s="262"/>
      <c r="L2078" s="262"/>
      <c r="M2078" s="618"/>
    </row>
    <row r="2079" spans="1:13" ht="15.75" customHeight="1">
      <c r="A2079" s="202">
        <v>220</v>
      </c>
      <c r="B2079" s="426"/>
      <c r="C2079" s="426"/>
      <c r="D2079" s="443"/>
      <c r="E2079" s="203"/>
      <c r="F2079" s="215" t="s">
        <v>895</v>
      </c>
      <c r="G2079" s="205"/>
      <c r="H2079" s="256"/>
      <c r="I2079" s="207"/>
      <c r="J2079" s="208"/>
      <c r="K2079" s="208"/>
      <c r="L2079" s="208"/>
      <c r="M2079" s="618"/>
    </row>
    <row r="2080" spans="1:13" ht="15.75" customHeight="1">
      <c r="A2080" s="202"/>
      <c r="B2080" s="426">
        <v>1</v>
      </c>
      <c r="C2080" s="426">
        <v>1</v>
      </c>
      <c r="D2080" s="443"/>
      <c r="E2080" s="203"/>
      <c r="F2080" s="215"/>
      <c r="G2080" s="406" t="s">
        <v>896</v>
      </c>
      <c r="H2080" s="476"/>
      <c r="I2080" s="399"/>
      <c r="J2080" s="208"/>
      <c r="K2080" s="208"/>
      <c r="L2080" s="208"/>
      <c r="M2080" s="618"/>
    </row>
    <row r="2081" spans="1:13" ht="15.75" customHeight="1">
      <c r="A2081" s="202"/>
      <c r="B2081" s="426"/>
      <c r="C2081" s="426"/>
      <c r="D2081" s="443">
        <v>1</v>
      </c>
      <c r="E2081" s="203"/>
      <c r="F2081" s="215"/>
      <c r="G2081" s="205"/>
      <c r="H2081" s="256" t="s">
        <v>1837</v>
      </c>
      <c r="I2081" s="207"/>
      <c r="J2081" s="208"/>
      <c r="K2081" s="208"/>
      <c r="L2081" s="208"/>
      <c r="M2081" s="618"/>
    </row>
    <row r="2082" spans="1:13" ht="15.75" customHeight="1">
      <c r="A2082" s="202"/>
      <c r="B2082" s="426"/>
      <c r="C2082" s="426"/>
      <c r="D2082" s="443"/>
      <c r="E2082" s="203">
        <v>2</v>
      </c>
      <c r="F2082" s="215"/>
      <c r="G2082" s="205"/>
      <c r="H2082" s="256"/>
      <c r="I2082" s="207" t="s">
        <v>1838</v>
      </c>
      <c r="J2082" s="208"/>
      <c r="K2082" s="258">
        <v>5</v>
      </c>
      <c r="L2082" s="258">
        <v>5</v>
      </c>
      <c r="M2082" s="618">
        <f>L2082/K2082*100</f>
        <v>100</v>
      </c>
    </row>
    <row r="2083" spans="1:13" ht="15.75" customHeight="1">
      <c r="A2083" s="202"/>
      <c r="B2083" s="426"/>
      <c r="C2083" s="426"/>
      <c r="D2083" s="443">
        <v>2</v>
      </c>
      <c r="E2083" s="203"/>
      <c r="F2083" s="215"/>
      <c r="G2083" s="205"/>
      <c r="H2083" s="256" t="s">
        <v>1840</v>
      </c>
      <c r="I2083" s="237"/>
      <c r="J2083" s="257"/>
      <c r="K2083" s="257"/>
      <c r="L2083" s="257"/>
      <c r="M2083" s="618"/>
    </row>
    <row r="2084" spans="1:13" ht="15.75" customHeight="1">
      <c r="A2084" s="202"/>
      <c r="B2084" s="426"/>
      <c r="C2084" s="426"/>
      <c r="D2084" s="443"/>
      <c r="E2084" s="203">
        <v>1</v>
      </c>
      <c r="F2084" s="215"/>
      <c r="G2084" s="205"/>
      <c r="H2084" s="256"/>
      <c r="I2084" s="237" t="s">
        <v>1841</v>
      </c>
      <c r="J2084" s="258">
        <v>50000</v>
      </c>
      <c r="K2084" s="258">
        <v>73532</v>
      </c>
      <c r="L2084" s="258">
        <v>73293</v>
      </c>
      <c r="M2084" s="618">
        <f>L2084/K2084*100</f>
        <v>99.67497144100528</v>
      </c>
    </row>
    <row r="2085" spans="1:13" ht="15.75" customHeight="1">
      <c r="A2085" s="202"/>
      <c r="B2085" s="426"/>
      <c r="C2085" s="426"/>
      <c r="D2085" s="443"/>
      <c r="E2085" s="203"/>
      <c r="F2085" s="221"/>
      <c r="G2085" s="222"/>
      <c r="H2085" s="223"/>
      <c r="I2085" s="477" t="s">
        <v>1853</v>
      </c>
      <c r="J2085" s="403">
        <f>SUM(J2080:J2084)</f>
        <v>50000</v>
      </c>
      <c r="K2085" s="403">
        <f>SUM(K2080:K2084)</f>
        <v>73537</v>
      </c>
      <c r="L2085" s="403">
        <f>SUM(L2080:L2084)</f>
        <v>73298</v>
      </c>
      <c r="M2085" s="621">
        <f>L2085/K2085*100</f>
        <v>99.6749935406666</v>
      </c>
    </row>
    <row r="2086" spans="1:13" ht="3.75" customHeight="1">
      <c r="A2086" s="202"/>
      <c r="B2086" s="426"/>
      <c r="C2086" s="426"/>
      <c r="D2086" s="443"/>
      <c r="E2086" s="203"/>
      <c r="F2086" s="215"/>
      <c r="G2086" s="205"/>
      <c r="H2086" s="206"/>
      <c r="I2086" s="496"/>
      <c r="J2086" s="213"/>
      <c r="K2086" s="467"/>
      <c r="L2086" s="467"/>
      <c r="M2086" s="618"/>
    </row>
    <row r="2087" spans="1:13" ht="15.75" customHeight="1">
      <c r="A2087" s="202"/>
      <c r="B2087" s="426">
        <v>2</v>
      </c>
      <c r="C2087" s="426">
        <v>1</v>
      </c>
      <c r="D2087" s="443"/>
      <c r="E2087" s="203"/>
      <c r="F2087" s="215"/>
      <c r="G2087" s="406" t="s">
        <v>982</v>
      </c>
      <c r="H2087" s="206"/>
      <c r="I2087" s="496"/>
      <c r="J2087" s="213"/>
      <c r="K2087" s="467"/>
      <c r="L2087" s="467"/>
      <c r="M2087" s="618"/>
    </row>
    <row r="2088" spans="1:13" ht="2.25" customHeight="1">
      <c r="A2088" s="202"/>
      <c r="B2088" s="426"/>
      <c r="C2088" s="426"/>
      <c r="D2088" s="443"/>
      <c r="E2088" s="203"/>
      <c r="F2088" s="215"/>
      <c r="G2088" s="406"/>
      <c r="H2088" s="206"/>
      <c r="I2088" s="496"/>
      <c r="J2088" s="213"/>
      <c r="K2088" s="467"/>
      <c r="L2088" s="467"/>
      <c r="M2088" s="618"/>
    </row>
    <row r="2089" spans="1:13" ht="15.75" customHeight="1">
      <c r="A2089" s="202"/>
      <c r="B2089" s="426"/>
      <c r="C2089" s="426"/>
      <c r="D2089" s="443">
        <v>2</v>
      </c>
      <c r="E2089" s="203"/>
      <c r="F2089" s="215"/>
      <c r="G2089" s="205"/>
      <c r="H2089" s="206" t="s">
        <v>1840</v>
      </c>
      <c r="I2089" s="496"/>
      <c r="J2089" s="213"/>
      <c r="K2089" s="467"/>
      <c r="L2089" s="467"/>
      <c r="M2089" s="618"/>
    </row>
    <row r="2090" spans="1:13" ht="16.5" customHeight="1">
      <c r="A2090" s="202"/>
      <c r="B2090" s="426"/>
      <c r="C2090" s="426"/>
      <c r="D2090" s="443"/>
      <c r="E2090" s="203">
        <v>1</v>
      </c>
      <c r="F2090" s="215"/>
      <c r="G2090" s="205"/>
      <c r="H2090" s="206"/>
      <c r="I2090" s="237" t="s">
        <v>1841</v>
      </c>
      <c r="J2090" s="213"/>
      <c r="K2090" s="258">
        <v>108288</v>
      </c>
      <c r="L2090" s="258">
        <v>108288</v>
      </c>
      <c r="M2090" s="618">
        <f>L2090/K2090*100</f>
        <v>100</v>
      </c>
    </row>
    <row r="2091" spans="1:13" ht="9" customHeight="1" hidden="1">
      <c r="A2091" s="202"/>
      <c r="B2091" s="426"/>
      <c r="C2091" s="426"/>
      <c r="D2091" s="443"/>
      <c r="E2091" s="203"/>
      <c r="F2091" s="215"/>
      <c r="G2091" s="205"/>
      <c r="H2091" s="206"/>
      <c r="I2091" s="496"/>
      <c r="J2091" s="213"/>
      <c r="K2091" s="467"/>
      <c r="L2091" s="467"/>
      <c r="M2091" s="618" t="e">
        <f>L2091/K2091*100</f>
        <v>#DIV/0!</v>
      </c>
    </row>
    <row r="2092" spans="1:13" ht="15.75" customHeight="1">
      <c r="A2092" s="202"/>
      <c r="B2092" s="426"/>
      <c r="C2092" s="426"/>
      <c r="D2092" s="443"/>
      <c r="E2092" s="203"/>
      <c r="F2092" s="221"/>
      <c r="G2092" s="222"/>
      <c r="H2092" s="223"/>
      <c r="I2092" s="477" t="s">
        <v>1853</v>
      </c>
      <c r="J2092" s="403">
        <f>SUM(J2087:J2090)</f>
        <v>0</v>
      </c>
      <c r="K2092" s="403">
        <f>SUM(K2087:K2090)</f>
        <v>108288</v>
      </c>
      <c r="L2092" s="403">
        <f>SUM(L2087:L2090)</f>
        <v>108288</v>
      </c>
      <c r="M2092" s="621">
        <f>L2092/K2092*100</f>
        <v>100</v>
      </c>
    </row>
    <row r="2093" spans="1:13" ht="4.5" customHeight="1">
      <c r="A2093" s="202"/>
      <c r="B2093" s="426"/>
      <c r="C2093" s="426"/>
      <c r="D2093" s="443"/>
      <c r="E2093" s="203"/>
      <c r="F2093" s="215"/>
      <c r="G2093" s="205"/>
      <c r="H2093" s="206"/>
      <c r="I2093" s="496"/>
      <c r="J2093" s="556"/>
      <c r="K2093" s="467"/>
      <c r="L2093" s="467"/>
      <c r="M2093" s="618"/>
    </row>
    <row r="2094" spans="1:13" ht="19.5" customHeight="1">
      <c r="A2094" s="202"/>
      <c r="B2094" s="426">
        <v>3</v>
      </c>
      <c r="C2094" s="426">
        <v>1</v>
      </c>
      <c r="D2094" s="443"/>
      <c r="E2094" s="203"/>
      <c r="F2094" s="215"/>
      <c r="G2094" s="406" t="s">
        <v>1388</v>
      </c>
      <c r="H2094" s="205"/>
      <c r="I2094" s="206"/>
      <c r="J2094" s="565"/>
      <c r="K2094" s="467"/>
      <c r="L2094" s="467"/>
      <c r="M2094" s="618"/>
    </row>
    <row r="2095" spans="1:13" ht="13.5" customHeight="1">
      <c r="A2095" s="202"/>
      <c r="B2095" s="426"/>
      <c r="C2095" s="426"/>
      <c r="D2095" s="443">
        <v>2</v>
      </c>
      <c r="E2095" s="203"/>
      <c r="F2095" s="215"/>
      <c r="G2095" s="205"/>
      <c r="H2095" s="206" t="s">
        <v>1840</v>
      </c>
      <c r="I2095" s="496"/>
      <c r="J2095" s="213"/>
      <c r="K2095" s="467"/>
      <c r="L2095" s="467"/>
      <c r="M2095" s="618"/>
    </row>
    <row r="2096" spans="1:13" ht="14.25" customHeight="1">
      <c r="A2096" s="202"/>
      <c r="B2096" s="426"/>
      <c r="C2096" s="426"/>
      <c r="D2096" s="443"/>
      <c r="E2096" s="203">
        <v>1</v>
      </c>
      <c r="F2096" s="215"/>
      <c r="G2096" s="205"/>
      <c r="H2096" s="206"/>
      <c r="I2096" s="237" t="s">
        <v>1841</v>
      </c>
      <c r="J2096" s="213"/>
      <c r="K2096" s="258">
        <v>60073</v>
      </c>
      <c r="L2096" s="258">
        <v>60073</v>
      </c>
      <c r="M2096" s="618">
        <f>L2096/K2096*100</f>
        <v>100</v>
      </c>
    </row>
    <row r="2097" spans="1:13" ht="15.75" customHeight="1">
      <c r="A2097" s="202"/>
      <c r="B2097" s="426"/>
      <c r="C2097" s="426"/>
      <c r="D2097" s="443"/>
      <c r="E2097" s="203"/>
      <c r="F2097" s="221"/>
      <c r="G2097" s="222"/>
      <c r="H2097" s="223"/>
      <c r="I2097" s="477" t="s">
        <v>1853</v>
      </c>
      <c r="J2097" s="212">
        <f>SUM(J2094:J2096)</f>
        <v>0</v>
      </c>
      <c r="K2097" s="403">
        <f>SUM(K2094:K2096)</f>
        <v>60073</v>
      </c>
      <c r="L2097" s="403">
        <f>SUM(L2094:L2096)</f>
        <v>60073</v>
      </c>
      <c r="M2097" s="621">
        <f>L2097/K2097*100</f>
        <v>100</v>
      </c>
    </row>
    <row r="2098" spans="1:13" ht="6.75" customHeight="1">
      <c r="A2098" s="202"/>
      <c r="B2098" s="426"/>
      <c r="C2098" s="426"/>
      <c r="D2098" s="443"/>
      <c r="E2098" s="203"/>
      <c r="F2098" s="215"/>
      <c r="G2098" s="205"/>
      <c r="H2098" s="206"/>
      <c r="I2098" s="496"/>
      <c r="J2098" s="556"/>
      <c r="K2098" s="586"/>
      <c r="L2098" s="586"/>
      <c r="M2098" s="618"/>
    </row>
    <row r="2099" spans="1:13" ht="15.75" customHeight="1">
      <c r="A2099" s="202"/>
      <c r="B2099" s="426">
        <v>4</v>
      </c>
      <c r="C2099" s="426">
        <v>1</v>
      </c>
      <c r="D2099" s="443"/>
      <c r="E2099" s="203"/>
      <c r="F2099" s="215"/>
      <c r="G2099" s="406" t="s">
        <v>1389</v>
      </c>
      <c r="H2099" s="205"/>
      <c r="I2099" s="206"/>
      <c r="J2099" s="565"/>
      <c r="K2099" s="467"/>
      <c r="L2099" s="467"/>
      <c r="M2099" s="618"/>
    </row>
    <row r="2100" spans="1:13" ht="15.75" customHeight="1">
      <c r="A2100" s="202"/>
      <c r="B2100" s="426"/>
      <c r="C2100" s="426"/>
      <c r="D2100" s="443">
        <v>2</v>
      </c>
      <c r="E2100" s="203"/>
      <c r="F2100" s="215"/>
      <c r="G2100" s="205"/>
      <c r="H2100" s="206" t="s">
        <v>1840</v>
      </c>
      <c r="I2100" s="496"/>
      <c r="J2100" s="213"/>
      <c r="K2100" s="467"/>
      <c r="L2100" s="467"/>
      <c r="M2100" s="618"/>
    </row>
    <row r="2101" spans="1:13" ht="9.75" customHeight="1">
      <c r="A2101" s="202"/>
      <c r="B2101" s="426"/>
      <c r="C2101" s="426"/>
      <c r="D2101" s="443"/>
      <c r="E2101" s="203">
        <v>1</v>
      </c>
      <c r="F2101" s="215"/>
      <c r="G2101" s="205"/>
      <c r="H2101" s="256"/>
      <c r="I2101" s="237" t="s">
        <v>1841</v>
      </c>
      <c r="J2101" s="258"/>
      <c r="K2101" s="258">
        <v>7350</v>
      </c>
      <c r="L2101" s="258"/>
      <c r="M2101" s="618"/>
    </row>
    <row r="2102" spans="1:13" ht="9" customHeight="1">
      <c r="A2102" s="202"/>
      <c r="B2102" s="426"/>
      <c r="C2102" s="426"/>
      <c r="D2102" s="443"/>
      <c r="E2102" s="203"/>
      <c r="F2102" s="215"/>
      <c r="G2102" s="205"/>
      <c r="H2102" s="256"/>
      <c r="I2102" s="237"/>
      <c r="J2102" s="566"/>
      <c r="K2102" s="258"/>
      <c r="L2102" s="258"/>
      <c r="M2102" s="618"/>
    </row>
    <row r="2103" spans="1:13" ht="18" customHeight="1">
      <c r="A2103" s="202"/>
      <c r="B2103" s="426"/>
      <c r="C2103" s="426"/>
      <c r="D2103" s="443"/>
      <c r="E2103" s="203"/>
      <c r="F2103" s="221"/>
      <c r="G2103" s="222"/>
      <c r="H2103" s="223"/>
      <c r="I2103" s="477" t="s">
        <v>1853</v>
      </c>
      <c r="J2103" s="212">
        <f>SUM(J2098:J2102)</f>
        <v>0</v>
      </c>
      <c r="K2103" s="403">
        <f>SUM(K2098:K2102)</f>
        <v>7350</v>
      </c>
      <c r="L2103" s="212">
        <f>SUM(L2098:L2102)</f>
        <v>0</v>
      </c>
      <c r="M2103" s="621"/>
    </row>
    <row r="2104" spans="1:13" ht="7.5" customHeight="1">
      <c r="A2104" s="202"/>
      <c r="B2104" s="426"/>
      <c r="C2104" s="426"/>
      <c r="D2104" s="443"/>
      <c r="E2104" s="203"/>
      <c r="F2104" s="215"/>
      <c r="G2104" s="205"/>
      <c r="H2104" s="206"/>
      <c r="I2104" s="496"/>
      <c r="J2104" s="213"/>
      <c r="K2104" s="467"/>
      <c r="L2104" s="467"/>
      <c r="M2104" s="618"/>
    </row>
    <row r="2105" spans="1:13" ht="14.25" customHeight="1">
      <c r="A2105" s="202"/>
      <c r="B2105" s="426">
        <v>5</v>
      </c>
      <c r="C2105" s="426">
        <v>1</v>
      </c>
      <c r="D2105" s="443"/>
      <c r="E2105" s="203"/>
      <c r="F2105" s="215"/>
      <c r="G2105" s="406" t="s">
        <v>1543</v>
      </c>
      <c r="H2105" s="205"/>
      <c r="I2105" s="496"/>
      <c r="J2105" s="213"/>
      <c r="K2105" s="467"/>
      <c r="L2105" s="467"/>
      <c r="M2105" s="618"/>
    </row>
    <row r="2106" spans="1:13" ht="14.25" customHeight="1">
      <c r="A2106" s="202"/>
      <c r="B2106" s="426"/>
      <c r="C2106" s="426"/>
      <c r="D2106" s="443">
        <v>2</v>
      </c>
      <c r="E2106" s="203"/>
      <c r="F2106" s="215"/>
      <c r="G2106" s="205"/>
      <c r="H2106" s="206" t="s">
        <v>1840</v>
      </c>
      <c r="I2106" s="496"/>
      <c r="J2106" s="213"/>
      <c r="K2106" s="258"/>
      <c r="L2106" s="258"/>
      <c r="M2106" s="618"/>
    </row>
    <row r="2107" spans="1:13" ht="14.25" customHeight="1">
      <c r="A2107" s="202"/>
      <c r="B2107" s="426"/>
      <c r="C2107" s="426"/>
      <c r="D2107" s="443"/>
      <c r="E2107" s="203">
        <v>1</v>
      </c>
      <c r="F2107" s="215"/>
      <c r="G2107" s="205"/>
      <c r="H2107" s="256"/>
      <c r="I2107" s="237" t="s">
        <v>1841</v>
      </c>
      <c r="J2107" s="213"/>
      <c r="K2107" s="258">
        <v>425932</v>
      </c>
      <c r="L2107" s="258">
        <v>425932</v>
      </c>
      <c r="M2107" s="618">
        <f>L2107/K2107*100</f>
        <v>100</v>
      </c>
    </row>
    <row r="2108" spans="1:13" ht="7.5" customHeight="1">
      <c r="A2108" s="202"/>
      <c r="B2108" s="426"/>
      <c r="C2108" s="426"/>
      <c r="D2108" s="443"/>
      <c r="E2108" s="203"/>
      <c r="F2108" s="215"/>
      <c r="G2108" s="205"/>
      <c r="H2108" s="206"/>
      <c r="I2108" s="496"/>
      <c r="J2108" s="213"/>
      <c r="K2108" s="467"/>
      <c r="L2108" s="467"/>
      <c r="M2108" s="618"/>
    </row>
    <row r="2109" spans="1:13" ht="18" customHeight="1">
      <c r="A2109" s="202"/>
      <c r="B2109" s="426"/>
      <c r="C2109" s="426"/>
      <c r="D2109" s="443"/>
      <c r="E2109" s="203"/>
      <c r="F2109" s="221"/>
      <c r="G2109" s="222"/>
      <c r="H2109" s="223"/>
      <c r="I2109" s="477" t="s">
        <v>1853</v>
      </c>
      <c r="J2109" s="212">
        <f>SUM(J2105:J2108)</f>
        <v>0</v>
      </c>
      <c r="K2109" s="403">
        <f>SUM(K2105:K2108)</f>
        <v>425932</v>
      </c>
      <c r="L2109" s="403">
        <f>SUM(L2105:L2108)</f>
        <v>425932</v>
      </c>
      <c r="M2109" s="621">
        <f>L2109/K2109*100</f>
        <v>100</v>
      </c>
    </row>
    <row r="2110" spans="1:13" ht="9" customHeight="1">
      <c r="A2110" s="202"/>
      <c r="B2110" s="426"/>
      <c r="C2110" s="426"/>
      <c r="D2110" s="443"/>
      <c r="E2110" s="203"/>
      <c r="F2110" s="215"/>
      <c r="G2110" s="205"/>
      <c r="H2110" s="206"/>
      <c r="I2110" s="496"/>
      <c r="J2110" s="257"/>
      <c r="K2110" s="257"/>
      <c r="L2110" s="257"/>
      <c r="M2110" s="618"/>
    </row>
    <row r="2111" spans="1:13" ht="17.25" customHeight="1">
      <c r="A2111" s="202"/>
      <c r="B2111" s="426"/>
      <c r="C2111" s="426"/>
      <c r="D2111" s="443"/>
      <c r="E2111" s="203"/>
      <c r="F2111" s="246"/>
      <c r="G2111" s="241"/>
      <c r="H2111" s="263"/>
      <c r="I2111" s="227" t="s">
        <v>1842</v>
      </c>
      <c r="J2111" s="264">
        <f>SUM(J2079:J2110)/2</f>
        <v>50000</v>
      </c>
      <c r="K2111" s="264">
        <f>SUM(K2079:K2110)/2</f>
        <v>675180</v>
      </c>
      <c r="L2111" s="264">
        <f>SUM(L2079:L2110)/2</f>
        <v>667591</v>
      </c>
      <c r="M2111" s="622">
        <f>L2111/K2111*100</f>
        <v>98.87600343612074</v>
      </c>
    </row>
    <row r="2112" spans="1:13" ht="6.75" customHeight="1">
      <c r="A2112" s="202"/>
      <c r="B2112" s="426"/>
      <c r="C2112" s="426"/>
      <c r="D2112" s="443"/>
      <c r="E2112" s="203"/>
      <c r="F2112" s="215"/>
      <c r="G2112" s="205"/>
      <c r="H2112" s="259"/>
      <c r="I2112" s="215"/>
      <c r="J2112" s="262"/>
      <c r="K2112" s="262"/>
      <c r="L2112" s="262"/>
      <c r="M2112" s="618"/>
    </row>
    <row r="2113" spans="1:13" ht="15" customHeight="1">
      <c r="A2113" s="202">
        <v>221</v>
      </c>
      <c r="B2113" s="426"/>
      <c r="C2113" s="426">
        <v>1</v>
      </c>
      <c r="D2113" s="443"/>
      <c r="E2113" s="203"/>
      <c r="F2113" s="927" t="s">
        <v>969</v>
      </c>
      <c r="G2113" s="922"/>
      <c r="H2113" s="922"/>
      <c r="I2113" s="923"/>
      <c r="J2113" s="355"/>
      <c r="K2113" s="262"/>
      <c r="L2113" s="262"/>
      <c r="M2113" s="618"/>
    </row>
    <row r="2114" spans="1:13" ht="16.5" customHeight="1">
      <c r="A2114" s="202"/>
      <c r="B2114" s="426"/>
      <c r="C2114" s="426"/>
      <c r="D2114" s="443">
        <v>2</v>
      </c>
      <c r="E2114" s="203"/>
      <c r="F2114" s="215"/>
      <c r="G2114" s="205"/>
      <c r="H2114" s="259" t="s">
        <v>1840</v>
      </c>
      <c r="I2114" s="215"/>
      <c r="J2114" s="262"/>
      <c r="K2114" s="262"/>
      <c r="L2114" s="262"/>
      <c r="M2114" s="618"/>
    </row>
    <row r="2115" spans="1:13" ht="14.25" customHeight="1">
      <c r="A2115" s="202"/>
      <c r="B2115" s="426"/>
      <c r="C2115" s="426"/>
      <c r="D2115" s="443"/>
      <c r="E2115" s="203">
        <v>1</v>
      </c>
      <c r="F2115" s="215"/>
      <c r="G2115" s="205"/>
      <c r="H2115" s="259"/>
      <c r="I2115" s="237" t="s">
        <v>1841</v>
      </c>
      <c r="J2115" s="258">
        <v>3000</v>
      </c>
      <c r="K2115" s="258">
        <v>3000</v>
      </c>
      <c r="L2115" s="258">
        <v>2798</v>
      </c>
      <c r="M2115" s="618">
        <f>L2115/K2115*100</f>
        <v>93.26666666666667</v>
      </c>
    </row>
    <row r="2116" spans="1:13" ht="5.25" customHeight="1">
      <c r="A2116" s="202"/>
      <c r="B2116" s="426"/>
      <c r="C2116" s="426"/>
      <c r="D2116" s="443"/>
      <c r="E2116" s="203"/>
      <c r="F2116" s="215"/>
      <c r="G2116" s="205"/>
      <c r="H2116" s="259"/>
      <c r="I2116" s="215"/>
      <c r="J2116" s="262"/>
      <c r="K2116" s="262"/>
      <c r="L2116" s="262"/>
      <c r="M2116" s="618"/>
    </row>
    <row r="2117" spans="1:13" ht="17.25" customHeight="1">
      <c r="A2117" s="202"/>
      <c r="B2117" s="426"/>
      <c r="C2117" s="426"/>
      <c r="D2117" s="443"/>
      <c r="E2117" s="203"/>
      <c r="F2117" s="246"/>
      <c r="G2117" s="241"/>
      <c r="H2117" s="263"/>
      <c r="I2117" s="227" t="s">
        <v>1842</v>
      </c>
      <c r="J2117" s="264">
        <f>SUM(J2115:J2116)</f>
        <v>3000</v>
      </c>
      <c r="K2117" s="264">
        <f>SUM(K2115:K2116)</f>
        <v>3000</v>
      </c>
      <c r="L2117" s="264">
        <f>SUM(L2115:L2116)</f>
        <v>2798</v>
      </c>
      <c r="M2117" s="622">
        <f>L2117/K2117*100</f>
        <v>93.26666666666667</v>
      </c>
    </row>
    <row r="2118" spans="1:13" ht="20.25" customHeight="1">
      <c r="A2118" s="497">
        <v>222</v>
      </c>
      <c r="B2118" s="426"/>
      <c r="C2118" s="426">
        <v>2</v>
      </c>
      <c r="D2118" s="443"/>
      <c r="E2118" s="203"/>
      <c r="F2118" s="215" t="s">
        <v>1390</v>
      </c>
      <c r="G2118" s="205"/>
      <c r="H2118" s="256"/>
      <c r="I2118" s="207"/>
      <c r="J2118" s="262"/>
      <c r="K2118" s="262"/>
      <c r="L2118" s="262"/>
      <c r="M2118" s="618"/>
    </row>
    <row r="2119" spans="1:13" ht="10.5" customHeight="1">
      <c r="A2119" s="497"/>
      <c r="B2119" s="426"/>
      <c r="C2119" s="426"/>
      <c r="D2119" s="443"/>
      <c r="E2119" s="203"/>
      <c r="F2119" s="215" t="s">
        <v>1391</v>
      </c>
      <c r="G2119" s="205"/>
      <c r="H2119" s="256"/>
      <c r="I2119" s="207"/>
      <c r="J2119" s="262"/>
      <c r="K2119" s="262"/>
      <c r="L2119" s="262"/>
      <c r="M2119" s="618"/>
    </row>
    <row r="2120" spans="1:13" ht="20.25" customHeight="1">
      <c r="A2120" s="497"/>
      <c r="B2120" s="426">
        <v>1</v>
      </c>
      <c r="C2120" s="426"/>
      <c r="D2120" s="443"/>
      <c r="E2120" s="203"/>
      <c r="F2120" s="215"/>
      <c r="G2120" s="406" t="s">
        <v>1392</v>
      </c>
      <c r="H2120" s="205"/>
      <c r="I2120" s="259"/>
      <c r="J2120" s="355"/>
      <c r="K2120" s="262"/>
      <c r="L2120" s="262"/>
      <c r="M2120" s="618"/>
    </row>
    <row r="2121" spans="1:13" ht="12.75" customHeight="1">
      <c r="A2121" s="497"/>
      <c r="B2121" s="426"/>
      <c r="C2121" s="426"/>
      <c r="D2121" s="443">
        <v>2</v>
      </c>
      <c r="E2121" s="203"/>
      <c r="F2121" s="215"/>
      <c r="G2121" s="205"/>
      <c r="H2121" s="259" t="s">
        <v>1840</v>
      </c>
      <c r="I2121" s="215"/>
      <c r="J2121" s="262"/>
      <c r="K2121" s="262"/>
      <c r="L2121" s="262"/>
      <c r="M2121" s="618"/>
    </row>
    <row r="2122" spans="1:13" ht="17.25" customHeight="1">
      <c r="A2122" s="497"/>
      <c r="B2122" s="426"/>
      <c r="C2122" s="426"/>
      <c r="D2122" s="443"/>
      <c r="E2122" s="203">
        <v>1</v>
      </c>
      <c r="F2122" s="215"/>
      <c r="G2122" s="205"/>
      <c r="H2122" s="259"/>
      <c r="I2122" s="237" t="s">
        <v>1841</v>
      </c>
      <c r="J2122" s="258"/>
      <c r="K2122" s="258">
        <v>7077</v>
      </c>
      <c r="L2122" s="258">
        <v>7077</v>
      </c>
      <c r="M2122" s="618">
        <f>L2122/K2122*100</f>
        <v>100</v>
      </c>
    </row>
    <row r="2123" spans="1:13" ht="15.75" customHeight="1">
      <c r="A2123" s="497"/>
      <c r="B2123" s="426"/>
      <c r="C2123" s="426"/>
      <c r="D2123" s="443"/>
      <c r="E2123" s="203">
        <v>3</v>
      </c>
      <c r="F2123" s="215"/>
      <c r="G2123" s="205"/>
      <c r="H2123" s="259"/>
      <c r="I2123" s="237" t="s">
        <v>850</v>
      </c>
      <c r="J2123" s="262"/>
      <c r="K2123" s="258">
        <v>294</v>
      </c>
      <c r="L2123" s="258">
        <v>294</v>
      </c>
      <c r="M2123" s="618">
        <f>L2123/K2123*100</f>
        <v>100</v>
      </c>
    </row>
    <row r="2124" spans="1:13" ht="17.25" customHeight="1">
      <c r="A2124" s="497"/>
      <c r="B2124" s="426"/>
      <c r="C2124" s="426"/>
      <c r="D2124" s="443"/>
      <c r="E2124" s="203"/>
      <c r="F2124" s="248"/>
      <c r="G2124" s="222"/>
      <c r="H2124" s="223"/>
      <c r="I2124" s="477" t="s">
        <v>1853</v>
      </c>
      <c r="J2124" s="403">
        <f>SUM(J2118:J2123)</f>
        <v>0</v>
      </c>
      <c r="K2124" s="403">
        <f>SUM(K2118:K2123)</f>
        <v>7371</v>
      </c>
      <c r="L2124" s="403">
        <f>SUM(L2118:L2123)</f>
        <v>7371</v>
      </c>
      <c r="M2124" s="621">
        <f>L2124/K2124*100</f>
        <v>100</v>
      </c>
    </row>
    <row r="2125" spans="1:13" ht="4.5" customHeight="1">
      <c r="A2125" s="497"/>
      <c r="B2125" s="426"/>
      <c r="C2125" s="426"/>
      <c r="D2125" s="443"/>
      <c r="E2125" s="203"/>
      <c r="F2125" s="215"/>
      <c r="G2125" s="205"/>
      <c r="H2125" s="259"/>
      <c r="I2125" s="215"/>
      <c r="J2125" s="262"/>
      <c r="K2125" s="262"/>
      <c r="L2125" s="262"/>
      <c r="M2125" s="618"/>
    </row>
    <row r="2126" spans="1:13" ht="20.25" customHeight="1">
      <c r="A2126" s="497"/>
      <c r="B2126" s="426">
        <v>2</v>
      </c>
      <c r="C2126" s="426"/>
      <c r="D2126" s="443"/>
      <c r="E2126" s="203"/>
      <c r="F2126" s="215"/>
      <c r="G2126" s="406" t="s">
        <v>1393</v>
      </c>
      <c r="H2126" s="205"/>
      <c r="I2126" s="259"/>
      <c r="J2126" s="355"/>
      <c r="K2126" s="262"/>
      <c r="L2126" s="262"/>
      <c r="M2126" s="618"/>
    </row>
    <row r="2127" spans="1:13" ht="20.25" customHeight="1">
      <c r="A2127" s="497"/>
      <c r="B2127" s="426"/>
      <c r="C2127" s="426"/>
      <c r="D2127" s="443">
        <v>2</v>
      </c>
      <c r="E2127" s="203"/>
      <c r="F2127" s="215"/>
      <c r="G2127" s="205"/>
      <c r="H2127" s="259" t="s">
        <v>1840</v>
      </c>
      <c r="I2127" s="215"/>
      <c r="J2127" s="262"/>
      <c r="K2127" s="262"/>
      <c r="L2127" s="262"/>
      <c r="M2127" s="618"/>
    </row>
    <row r="2128" spans="1:13" ht="20.25" customHeight="1">
      <c r="A2128" s="497"/>
      <c r="B2128" s="426"/>
      <c r="C2128" s="426"/>
      <c r="D2128" s="443"/>
      <c r="E2128" s="203">
        <v>1</v>
      </c>
      <c r="F2128" s="215"/>
      <c r="G2128" s="205"/>
      <c r="H2128" s="259"/>
      <c r="I2128" s="237" t="s">
        <v>1841</v>
      </c>
      <c r="J2128" s="262"/>
      <c r="K2128" s="258">
        <v>3481</v>
      </c>
      <c r="L2128" s="258">
        <v>3481</v>
      </c>
      <c r="M2128" s="618">
        <f>L2128/K2128*100</f>
        <v>100</v>
      </c>
    </row>
    <row r="2129" spans="1:13" ht="17.25" customHeight="1">
      <c r="A2129" s="497"/>
      <c r="B2129" s="426"/>
      <c r="C2129" s="426"/>
      <c r="D2129" s="443"/>
      <c r="E2129" s="203">
        <v>3</v>
      </c>
      <c r="F2129" s="215"/>
      <c r="G2129" s="205"/>
      <c r="H2129" s="259"/>
      <c r="I2129" s="237" t="s">
        <v>850</v>
      </c>
      <c r="J2129" s="262"/>
      <c r="K2129" s="258">
        <v>286</v>
      </c>
      <c r="L2129" s="258">
        <v>286</v>
      </c>
      <c r="M2129" s="618">
        <f>L2129/K2129*100</f>
        <v>100</v>
      </c>
    </row>
    <row r="2130" spans="1:13" ht="18" customHeight="1">
      <c r="A2130" s="497"/>
      <c r="B2130" s="426"/>
      <c r="C2130" s="426"/>
      <c r="D2130" s="443"/>
      <c r="E2130" s="203"/>
      <c r="F2130" s="248"/>
      <c r="G2130" s="222"/>
      <c r="H2130" s="223"/>
      <c r="I2130" s="477" t="s">
        <v>1853</v>
      </c>
      <c r="J2130" s="212">
        <f>SUM(J2125:J2129)</f>
        <v>0</v>
      </c>
      <c r="K2130" s="403">
        <f>SUM(K2125:K2129)</f>
        <v>3767</v>
      </c>
      <c r="L2130" s="403">
        <f>SUM(L2125:L2129)</f>
        <v>3767</v>
      </c>
      <c r="M2130" s="621">
        <f>L2130/K2130*100</f>
        <v>100</v>
      </c>
    </row>
    <row r="2131" spans="1:13" ht="3.75" customHeight="1">
      <c r="A2131" s="497"/>
      <c r="B2131" s="426"/>
      <c r="C2131" s="426"/>
      <c r="D2131" s="443"/>
      <c r="E2131" s="203"/>
      <c r="F2131" s="215"/>
      <c r="G2131" s="205"/>
      <c r="H2131" s="259"/>
      <c r="I2131" s="215"/>
      <c r="J2131" s="262"/>
      <c r="K2131" s="262"/>
      <c r="L2131" s="262"/>
      <c r="M2131" s="618"/>
    </row>
    <row r="2132" spans="1:13" ht="20.25" customHeight="1" hidden="1">
      <c r="A2132" s="497"/>
      <c r="B2132" s="426"/>
      <c r="C2132" s="426"/>
      <c r="D2132" s="443"/>
      <c r="E2132" s="203"/>
      <c r="F2132" s="215"/>
      <c r="G2132" s="205"/>
      <c r="H2132" s="259"/>
      <c r="I2132" s="215"/>
      <c r="J2132" s="262"/>
      <c r="K2132" s="262"/>
      <c r="L2132" s="262"/>
      <c r="M2132" s="618" t="e">
        <f>L2132/K2132*100</f>
        <v>#DIV/0!</v>
      </c>
    </row>
    <row r="2133" spans="1:13" ht="18" customHeight="1">
      <c r="A2133" s="497"/>
      <c r="B2133" s="426">
        <v>3</v>
      </c>
      <c r="C2133" s="426"/>
      <c r="D2133" s="443"/>
      <c r="E2133" s="203"/>
      <c r="F2133" s="215"/>
      <c r="G2133" s="406" t="s">
        <v>1394</v>
      </c>
      <c r="H2133" s="205"/>
      <c r="I2133" s="259"/>
      <c r="J2133" s="355"/>
      <c r="K2133" s="262"/>
      <c r="L2133" s="262"/>
      <c r="M2133" s="618"/>
    </row>
    <row r="2134" spans="1:13" ht="20.25" customHeight="1">
      <c r="A2134" s="497"/>
      <c r="B2134" s="426"/>
      <c r="C2134" s="426"/>
      <c r="D2134" s="443">
        <v>2</v>
      </c>
      <c r="E2134" s="203"/>
      <c r="F2134" s="215"/>
      <c r="G2134" s="205"/>
      <c r="H2134" s="259" t="s">
        <v>1840</v>
      </c>
      <c r="I2134" s="215"/>
      <c r="J2134" s="262"/>
      <c r="K2134" s="262"/>
      <c r="L2134" s="262"/>
      <c r="M2134" s="618"/>
    </row>
    <row r="2135" spans="1:13" ht="19.5" customHeight="1">
      <c r="A2135" s="497"/>
      <c r="B2135" s="426"/>
      <c r="C2135" s="426"/>
      <c r="D2135" s="443"/>
      <c r="E2135" s="203">
        <v>1</v>
      </c>
      <c r="F2135" s="215"/>
      <c r="G2135" s="205"/>
      <c r="H2135" s="259"/>
      <c r="I2135" s="237" t="s">
        <v>1841</v>
      </c>
      <c r="J2135" s="262"/>
      <c r="K2135" s="258">
        <v>14615</v>
      </c>
      <c r="L2135" s="258">
        <v>14615</v>
      </c>
      <c r="M2135" s="618">
        <f>L2135/K2135*100</f>
        <v>100</v>
      </c>
    </row>
    <row r="2136" spans="1:13" ht="4.5" customHeight="1" hidden="1">
      <c r="A2136" s="497"/>
      <c r="B2136" s="426"/>
      <c r="C2136" s="426"/>
      <c r="D2136" s="443"/>
      <c r="E2136" s="203"/>
      <c r="F2136" s="215"/>
      <c r="G2136" s="205"/>
      <c r="H2136" s="259"/>
      <c r="I2136" s="215"/>
      <c r="J2136" s="262"/>
      <c r="K2136" s="262"/>
      <c r="L2136" s="262"/>
      <c r="M2136" s="618" t="e">
        <f>L2136/K2136*100</f>
        <v>#DIV/0!</v>
      </c>
    </row>
    <row r="2137" spans="1:13" ht="17.25" customHeight="1">
      <c r="A2137" s="497"/>
      <c r="B2137" s="426"/>
      <c r="C2137" s="426"/>
      <c r="D2137" s="443"/>
      <c r="E2137" s="203"/>
      <c r="F2137" s="248"/>
      <c r="G2137" s="222"/>
      <c r="H2137" s="223"/>
      <c r="I2137" s="477" t="s">
        <v>1853</v>
      </c>
      <c r="J2137" s="403">
        <f>SUM(J2131:J2136)</f>
        <v>0</v>
      </c>
      <c r="K2137" s="403">
        <f>SUM(K2131:K2136)</f>
        <v>14615</v>
      </c>
      <c r="L2137" s="403">
        <f>SUM(L2131:L2136)</f>
        <v>14615</v>
      </c>
      <c r="M2137" s="621">
        <f>L2137/K2137*100</f>
        <v>100</v>
      </c>
    </row>
    <row r="2138" spans="1:13" ht="3" customHeight="1">
      <c r="A2138" s="497"/>
      <c r="B2138" s="426"/>
      <c r="C2138" s="426"/>
      <c r="D2138" s="443"/>
      <c r="E2138" s="203"/>
      <c r="F2138" s="215"/>
      <c r="G2138" s="205"/>
      <c r="H2138" s="259"/>
      <c r="I2138" s="215"/>
      <c r="J2138" s="262"/>
      <c r="K2138" s="262"/>
      <c r="L2138" s="262"/>
      <c r="M2138" s="618"/>
    </row>
    <row r="2139" spans="1:13" ht="20.25" customHeight="1">
      <c r="A2139" s="497"/>
      <c r="B2139" s="426">
        <v>4</v>
      </c>
      <c r="C2139" s="426"/>
      <c r="D2139" s="443"/>
      <c r="E2139" s="203"/>
      <c r="F2139" s="215"/>
      <c r="G2139" s="406" t="s">
        <v>1395</v>
      </c>
      <c r="H2139" s="205"/>
      <c r="I2139" s="259"/>
      <c r="J2139" s="355"/>
      <c r="K2139" s="262"/>
      <c r="L2139" s="262"/>
      <c r="M2139" s="618"/>
    </row>
    <row r="2140" spans="1:13" ht="20.25" customHeight="1">
      <c r="A2140" s="497"/>
      <c r="B2140" s="426"/>
      <c r="C2140" s="426"/>
      <c r="D2140" s="443">
        <v>2</v>
      </c>
      <c r="E2140" s="203"/>
      <c r="F2140" s="215"/>
      <c r="G2140" s="205"/>
      <c r="H2140" s="259" t="s">
        <v>1840</v>
      </c>
      <c r="I2140" s="215"/>
      <c r="J2140" s="262"/>
      <c r="K2140" s="262"/>
      <c r="L2140" s="262"/>
      <c r="M2140" s="618"/>
    </row>
    <row r="2141" spans="1:13" ht="20.25" customHeight="1">
      <c r="A2141" s="497"/>
      <c r="B2141" s="426"/>
      <c r="C2141" s="426"/>
      <c r="D2141" s="443"/>
      <c r="E2141" s="203">
        <v>1</v>
      </c>
      <c r="F2141" s="215"/>
      <c r="G2141" s="205"/>
      <c r="H2141" s="259"/>
      <c r="I2141" s="237" t="s">
        <v>1841</v>
      </c>
      <c r="J2141" s="262"/>
      <c r="K2141" s="258">
        <v>20026</v>
      </c>
      <c r="L2141" s="258">
        <v>20026</v>
      </c>
      <c r="M2141" s="618">
        <f>L2141/K2141*100</f>
        <v>100</v>
      </c>
    </row>
    <row r="2142" spans="1:13" ht="13.5" customHeight="1">
      <c r="A2142" s="497"/>
      <c r="B2142" s="426"/>
      <c r="C2142" s="426"/>
      <c r="D2142" s="443"/>
      <c r="E2142" s="203">
        <v>3</v>
      </c>
      <c r="F2142" s="215"/>
      <c r="G2142" s="205"/>
      <c r="H2142" s="259"/>
      <c r="I2142" s="237" t="s">
        <v>850</v>
      </c>
      <c r="J2142" s="262"/>
      <c r="K2142" s="258">
        <v>98</v>
      </c>
      <c r="L2142" s="258">
        <v>98</v>
      </c>
      <c r="M2142" s="618">
        <f>L2142/K2142*100</f>
        <v>100</v>
      </c>
    </row>
    <row r="2143" spans="1:13" ht="18" customHeight="1">
      <c r="A2143" s="497"/>
      <c r="B2143" s="426"/>
      <c r="C2143" s="426"/>
      <c r="D2143" s="443"/>
      <c r="E2143" s="203"/>
      <c r="F2143" s="248"/>
      <c r="G2143" s="222"/>
      <c r="H2143" s="223"/>
      <c r="I2143" s="477" t="s">
        <v>1853</v>
      </c>
      <c r="J2143" s="403">
        <f>SUM(J2138:J2142)</f>
        <v>0</v>
      </c>
      <c r="K2143" s="403">
        <f>SUM(K2138:K2142)</f>
        <v>20124</v>
      </c>
      <c r="L2143" s="403">
        <f>SUM(L2138:L2142)</f>
        <v>20124</v>
      </c>
      <c r="M2143" s="621">
        <f>L2143/K2143*100</f>
        <v>100</v>
      </c>
    </row>
    <row r="2144" spans="1:13" ht="4.5" customHeight="1">
      <c r="A2144" s="497"/>
      <c r="B2144" s="426"/>
      <c r="C2144" s="426"/>
      <c r="D2144" s="443"/>
      <c r="E2144" s="203"/>
      <c r="F2144" s="215"/>
      <c r="G2144" s="205"/>
      <c r="H2144" s="259"/>
      <c r="I2144" s="215"/>
      <c r="J2144" s="262"/>
      <c r="K2144" s="262"/>
      <c r="L2144" s="262"/>
      <c r="M2144" s="618"/>
    </row>
    <row r="2145" spans="1:13" ht="15" customHeight="1">
      <c r="A2145" s="497"/>
      <c r="B2145" s="426">
        <v>5</v>
      </c>
      <c r="C2145" s="426"/>
      <c r="D2145" s="443"/>
      <c r="E2145" s="203"/>
      <c r="F2145" s="215"/>
      <c r="G2145" s="406" t="s">
        <v>1396</v>
      </c>
      <c r="H2145" s="205"/>
      <c r="I2145" s="259"/>
      <c r="J2145" s="355"/>
      <c r="K2145" s="262"/>
      <c r="L2145" s="262"/>
      <c r="M2145" s="618"/>
    </row>
    <row r="2146" spans="1:13" ht="20.25" customHeight="1">
      <c r="A2146" s="497"/>
      <c r="B2146" s="426"/>
      <c r="C2146" s="426"/>
      <c r="D2146" s="443">
        <v>2</v>
      </c>
      <c r="E2146" s="203"/>
      <c r="F2146" s="215"/>
      <c r="G2146" s="205"/>
      <c r="H2146" s="259" t="s">
        <v>1840</v>
      </c>
      <c r="I2146" s="215"/>
      <c r="J2146" s="262"/>
      <c r="K2146" s="262"/>
      <c r="L2146" s="262"/>
      <c r="M2146" s="618"/>
    </row>
    <row r="2147" spans="1:13" ht="18.75" customHeight="1">
      <c r="A2147" s="497"/>
      <c r="B2147" s="426"/>
      <c r="C2147" s="426"/>
      <c r="D2147" s="443"/>
      <c r="E2147" s="203">
        <v>1</v>
      </c>
      <c r="F2147" s="215"/>
      <c r="G2147" s="205"/>
      <c r="H2147" s="259"/>
      <c r="I2147" s="237" t="s">
        <v>1841</v>
      </c>
      <c r="J2147" s="262"/>
      <c r="K2147" s="258">
        <v>3627</v>
      </c>
      <c r="L2147" s="258">
        <v>3627</v>
      </c>
      <c r="M2147" s="618">
        <f>L2147/K2147*100</f>
        <v>100</v>
      </c>
    </row>
    <row r="2148" spans="1:13" ht="3" customHeight="1" hidden="1">
      <c r="A2148" s="497"/>
      <c r="B2148" s="426"/>
      <c r="C2148" s="426"/>
      <c r="D2148" s="443"/>
      <c r="E2148" s="203"/>
      <c r="F2148" s="215"/>
      <c r="G2148" s="205"/>
      <c r="H2148" s="259"/>
      <c r="I2148" s="237"/>
      <c r="J2148" s="262"/>
      <c r="K2148" s="262"/>
      <c r="L2148" s="262"/>
      <c r="M2148" s="618" t="e">
        <f>L2148/K2148*100</f>
        <v>#DIV/0!</v>
      </c>
    </row>
    <row r="2149" spans="1:13" ht="18" customHeight="1">
      <c r="A2149" s="497"/>
      <c r="B2149" s="426"/>
      <c r="C2149" s="426"/>
      <c r="D2149" s="443"/>
      <c r="E2149" s="203"/>
      <c r="F2149" s="248"/>
      <c r="G2149" s="222"/>
      <c r="H2149" s="223"/>
      <c r="I2149" s="477" t="s">
        <v>1853</v>
      </c>
      <c r="J2149" s="212">
        <f>SUM(J2144:J2148)</f>
        <v>0</v>
      </c>
      <c r="K2149" s="403">
        <f>SUM(K2144:K2148)</f>
        <v>3627</v>
      </c>
      <c r="L2149" s="403">
        <f>SUM(L2144:L2148)</f>
        <v>3627</v>
      </c>
      <c r="M2149" s="621">
        <f>L2149/K2149*100</f>
        <v>100</v>
      </c>
    </row>
    <row r="2150" spans="1:13" ht="2.25" customHeight="1">
      <c r="A2150" s="497"/>
      <c r="B2150" s="426"/>
      <c r="C2150" s="426"/>
      <c r="D2150" s="443"/>
      <c r="E2150" s="203"/>
      <c r="F2150" s="215"/>
      <c r="G2150" s="205"/>
      <c r="H2150" s="206"/>
      <c r="I2150" s="496"/>
      <c r="J2150" s="262"/>
      <c r="K2150" s="262"/>
      <c r="L2150" s="262"/>
      <c r="M2150" s="618"/>
    </row>
    <row r="2151" spans="1:13" ht="18" customHeight="1">
      <c r="A2151" s="497"/>
      <c r="B2151" s="426">
        <v>6</v>
      </c>
      <c r="C2151" s="426"/>
      <c r="D2151" s="443"/>
      <c r="E2151" s="203"/>
      <c r="F2151" s="215"/>
      <c r="G2151" s="406" t="s">
        <v>1479</v>
      </c>
      <c r="H2151" s="205"/>
      <c r="I2151" s="259"/>
      <c r="J2151" s="565"/>
      <c r="K2151" s="262"/>
      <c r="L2151" s="262"/>
      <c r="M2151" s="618"/>
    </row>
    <row r="2152" spans="1:13" ht="15.75" customHeight="1">
      <c r="A2152" s="497"/>
      <c r="B2152" s="426"/>
      <c r="C2152" s="426"/>
      <c r="D2152" s="443">
        <v>2</v>
      </c>
      <c r="E2152" s="203"/>
      <c r="F2152" s="215"/>
      <c r="G2152" s="205"/>
      <c r="H2152" s="206" t="s">
        <v>1840</v>
      </c>
      <c r="I2152" s="496"/>
      <c r="J2152" s="262"/>
      <c r="K2152" s="262"/>
      <c r="L2152" s="262"/>
      <c r="M2152" s="618"/>
    </row>
    <row r="2153" spans="1:13" ht="12.75" customHeight="1">
      <c r="A2153" s="497"/>
      <c r="B2153" s="426"/>
      <c r="C2153" s="426"/>
      <c r="D2153" s="443"/>
      <c r="E2153" s="203">
        <v>1</v>
      </c>
      <c r="F2153" s="215"/>
      <c r="G2153" s="205"/>
      <c r="H2153" s="206"/>
      <c r="I2153" s="260" t="s">
        <v>1841</v>
      </c>
      <c r="J2153" s="604"/>
      <c r="K2153" s="258">
        <v>10087</v>
      </c>
      <c r="L2153" s="258">
        <v>10087</v>
      </c>
      <c r="M2153" s="618">
        <f>L2153/K2153*100</f>
        <v>100</v>
      </c>
    </row>
    <row r="2154" spans="1:13" ht="18.75" customHeight="1">
      <c r="A2154" s="497"/>
      <c r="B2154" s="426"/>
      <c r="C2154" s="426"/>
      <c r="D2154" s="443"/>
      <c r="E2154" s="203">
        <v>3</v>
      </c>
      <c r="F2154" s="215"/>
      <c r="G2154" s="205"/>
      <c r="H2154" s="206"/>
      <c r="I2154" s="350" t="s">
        <v>850</v>
      </c>
      <c r="J2154" s="237"/>
      <c r="K2154" s="258">
        <v>18</v>
      </c>
      <c r="L2154" s="258">
        <v>18</v>
      </c>
      <c r="M2154" s="618">
        <f>L2154/K2154*100</f>
        <v>100</v>
      </c>
    </row>
    <row r="2155" spans="1:13" ht="20.25" customHeight="1">
      <c r="A2155" s="497"/>
      <c r="B2155" s="426"/>
      <c r="C2155" s="426"/>
      <c r="D2155" s="443"/>
      <c r="E2155" s="203"/>
      <c r="F2155" s="248"/>
      <c r="G2155" s="222"/>
      <c r="H2155" s="223"/>
      <c r="I2155" s="477" t="s">
        <v>1853</v>
      </c>
      <c r="J2155" s="403">
        <f>SUM(J2150:J2154)</f>
        <v>0</v>
      </c>
      <c r="K2155" s="403">
        <f>SUM(K2150:K2154)</f>
        <v>10105</v>
      </c>
      <c r="L2155" s="403">
        <f>SUM(L2150:L2154)</f>
        <v>10105</v>
      </c>
      <c r="M2155" s="621">
        <f>L2155/K2155*100</f>
        <v>100</v>
      </c>
    </row>
    <row r="2156" spans="1:13" ht="20.25" customHeight="1">
      <c r="A2156" s="497"/>
      <c r="B2156" s="426"/>
      <c r="C2156" s="426"/>
      <c r="D2156" s="443"/>
      <c r="E2156" s="203"/>
      <c r="F2156" s="215"/>
      <c r="G2156" s="205"/>
      <c r="H2156" s="206"/>
      <c r="I2156" s="496"/>
      <c r="J2156" s="467"/>
      <c r="K2156" s="467"/>
      <c r="L2156" s="467"/>
      <c r="M2156" s="618"/>
    </row>
    <row r="2157" spans="1:13" ht="20.25" customHeight="1">
      <c r="A2157" s="497"/>
      <c r="B2157" s="426">
        <v>7</v>
      </c>
      <c r="C2157" s="426"/>
      <c r="D2157" s="443"/>
      <c r="E2157" s="203"/>
      <c r="F2157" s="215"/>
      <c r="G2157" s="406" t="s">
        <v>1544</v>
      </c>
      <c r="H2157" s="205"/>
      <c r="I2157" s="606"/>
      <c r="J2157" s="605"/>
      <c r="K2157" s="467"/>
      <c r="L2157" s="467"/>
      <c r="M2157" s="618"/>
    </row>
    <row r="2158" spans="1:13" ht="20.25" customHeight="1">
      <c r="A2158" s="497"/>
      <c r="B2158" s="426"/>
      <c r="C2158" s="426"/>
      <c r="D2158" s="443">
        <v>2</v>
      </c>
      <c r="E2158" s="203"/>
      <c r="F2158" s="215"/>
      <c r="G2158" s="205"/>
      <c r="H2158" s="206" t="s">
        <v>1840</v>
      </c>
      <c r="I2158" s="603"/>
      <c r="J2158" s="605"/>
      <c r="K2158" s="467"/>
      <c r="L2158" s="467"/>
      <c r="M2158" s="618"/>
    </row>
    <row r="2159" spans="1:13" ht="20.25" customHeight="1">
      <c r="A2159" s="497"/>
      <c r="B2159" s="426"/>
      <c r="C2159" s="426"/>
      <c r="D2159" s="443"/>
      <c r="E2159" s="203">
        <v>3</v>
      </c>
      <c r="F2159" s="215"/>
      <c r="G2159" s="205"/>
      <c r="H2159" s="206"/>
      <c r="I2159" s="260" t="s">
        <v>850</v>
      </c>
      <c r="J2159" s="237"/>
      <c r="K2159" s="258">
        <v>16</v>
      </c>
      <c r="L2159" s="258">
        <v>16</v>
      </c>
      <c r="M2159" s="618">
        <f>L2159/K2159*100</f>
        <v>100</v>
      </c>
    </row>
    <row r="2160" spans="1:13" ht="6.75" customHeight="1">
      <c r="A2160" s="497"/>
      <c r="B2160" s="426"/>
      <c r="C2160" s="426"/>
      <c r="D2160" s="443"/>
      <c r="E2160" s="203"/>
      <c r="F2160" s="215"/>
      <c r="G2160" s="205"/>
      <c r="H2160" s="206"/>
      <c r="I2160" s="496"/>
      <c r="J2160" s="467"/>
      <c r="K2160" s="467"/>
      <c r="L2160" s="467"/>
      <c r="M2160" s="618"/>
    </row>
    <row r="2161" spans="1:13" ht="20.25" customHeight="1">
      <c r="A2161" s="497"/>
      <c r="B2161" s="426"/>
      <c r="C2161" s="426"/>
      <c r="D2161" s="443"/>
      <c r="E2161" s="203"/>
      <c r="F2161" s="248"/>
      <c r="G2161" s="222"/>
      <c r="H2161" s="223"/>
      <c r="I2161" s="477" t="s">
        <v>1853</v>
      </c>
      <c r="J2161" s="403">
        <f>SUM(J2157:J2160)</f>
        <v>0</v>
      </c>
      <c r="K2161" s="403">
        <f>SUM(K2157:K2160)</f>
        <v>16</v>
      </c>
      <c r="L2161" s="403">
        <f>SUM(L2157:L2160)</f>
        <v>16</v>
      </c>
      <c r="M2161" s="621">
        <f>L2161/K2161*100</f>
        <v>100</v>
      </c>
    </row>
    <row r="2162" spans="1:13" ht="8.25" customHeight="1">
      <c r="A2162" s="497"/>
      <c r="B2162" s="426"/>
      <c r="C2162" s="426"/>
      <c r="D2162" s="443"/>
      <c r="E2162" s="203"/>
      <c r="F2162" s="215"/>
      <c r="G2162" s="205"/>
      <c r="H2162" s="206"/>
      <c r="I2162" s="496"/>
      <c r="J2162" s="467"/>
      <c r="K2162" s="467"/>
      <c r="L2162" s="467"/>
      <c r="M2162" s="618"/>
    </row>
    <row r="2163" spans="1:13" ht="20.25" customHeight="1">
      <c r="A2163" s="497"/>
      <c r="B2163" s="426">
        <v>8</v>
      </c>
      <c r="C2163" s="426"/>
      <c r="D2163" s="443"/>
      <c r="E2163" s="203"/>
      <c r="F2163" s="215"/>
      <c r="G2163" s="406" t="s">
        <v>1545</v>
      </c>
      <c r="H2163" s="205"/>
      <c r="I2163" s="606"/>
      <c r="J2163" s="467"/>
      <c r="K2163" s="467"/>
      <c r="L2163" s="467"/>
      <c r="M2163" s="618"/>
    </row>
    <row r="2164" spans="1:13" ht="20.25" customHeight="1">
      <c r="A2164" s="497"/>
      <c r="B2164" s="426"/>
      <c r="C2164" s="426"/>
      <c r="D2164" s="443">
        <v>2</v>
      </c>
      <c r="E2164" s="203"/>
      <c r="F2164" s="215"/>
      <c r="G2164" s="205"/>
      <c r="H2164" s="206" t="s">
        <v>1840</v>
      </c>
      <c r="I2164" s="603"/>
      <c r="J2164" s="467"/>
      <c r="K2164" s="467"/>
      <c r="L2164" s="467"/>
      <c r="M2164" s="618"/>
    </row>
    <row r="2165" spans="1:13" ht="20.25" customHeight="1">
      <c r="A2165" s="497"/>
      <c r="B2165" s="426"/>
      <c r="C2165" s="426"/>
      <c r="D2165" s="443"/>
      <c r="E2165" s="203">
        <v>3</v>
      </c>
      <c r="F2165" s="215"/>
      <c r="G2165" s="205"/>
      <c r="H2165" s="206"/>
      <c r="I2165" s="260" t="s">
        <v>850</v>
      </c>
      <c r="J2165" s="467"/>
      <c r="K2165" s="258">
        <v>17</v>
      </c>
      <c r="L2165" s="258">
        <v>17</v>
      </c>
      <c r="M2165" s="618">
        <f>L2165/K2165*100</f>
        <v>100</v>
      </c>
    </row>
    <row r="2166" spans="1:13" ht="7.5" customHeight="1">
      <c r="A2166" s="497"/>
      <c r="B2166" s="426"/>
      <c r="C2166" s="426"/>
      <c r="D2166" s="443"/>
      <c r="E2166" s="203"/>
      <c r="F2166" s="215"/>
      <c r="G2166" s="205"/>
      <c r="H2166" s="206"/>
      <c r="I2166" s="496"/>
      <c r="J2166" s="262"/>
      <c r="K2166" s="262"/>
      <c r="L2166" s="262"/>
      <c r="M2166" s="618"/>
    </row>
    <row r="2167" spans="1:13" ht="17.25" customHeight="1">
      <c r="A2167" s="497"/>
      <c r="B2167" s="426"/>
      <c r="C2167" s="426"/>
      <c r="D2167" s="443"/>
      <c r="E2167" s="203"/>
      <c r="F2167" s="248"/>
      <c r="G2167" s="222"/>
      <c r="H2167" s="223"/>
      <c r="I2167" s="477" t="s">
        <v>1853</v>
      </c>
      <c r="J2167" s="403">
        <f>SUM(J2163:J2166)</f>
        <v>0</v>
      </c>
      <c r="K2167" s="403">
        <f>SUM(K2163:K2166)</f>
        <v>17</v>
      </c>
      <c r="L2167" s="403">
        <f>SUM(L2163:L2166)</f>
        <v>17</v>
      </c>
      <c r="M2167" s="621">
        <f>L2167/K2167*100</f>
        <v>100</v>
      </c>
    </row>
    <row r="2168" spans="1:13" ht="12.75" customHeight="1">
      <c r="A2168" s="497"/>
      <c r="B2168" s="426"/>
      <c r="C2168" s="426"/>
      <c r="D2168" s="443"/>
      <c r="E2168" s="203"/>
      <c r="F2168" s="215"/>
      <c r="G2168" s="205"/>
      <c r="H2168" s="206"/>
      <c r="I2168" s="496"/>
      <c r="J2168" s="262"/>
      <c r="K2168" s="262"/>
      <c r="L2168" s="262"/>
      <c r="M2168" s="618"/>
    </row>
    <row r="2169" spans="1:13" ht="17.25" customHeight="1">
      <c r="A2169" s="497"/>
      <c r="B2169" s="426">
        <v>9</v>
      </c>
      <c r="C2169" s="426"/>
      <c r="D2169" s="443"/>
      <c r="E2169" s="203"/>
      <c r="F2169" s="215"/>
      <c r="G2169" s="406" t="s">
        <v>1546</v>
      </c>
      <c r="H2169" s="205"/>
      <c r="I2169" s="606"/>
      <c r="J2169" s="262"/>
      <c r="K2169" s="262"/>
      <c r="L2169" s="262"/>
      <c r="M2169" s="618"/>
    </row>
    <row r="2170" spans="1:13" ht="17.25" customHeight="1">
      <c r="A2170" s="497"/>
      <c r="B2170" s="426"/>
      <c r="C2170" s="426"/>
      <c r="D2170" s="443">
        <v>2</v>
      </c>
      <c r="E2170" s="203"/>
      <c r="F2170" s="215"/>
      <c r="G2170" s="205"/>
      <c r="H2170" s="206" t="s">
        <v>1840</v>
      </c>
      <c r="I2170" s="603"/>
      <c r="J2170" s="262"/>
      <c r="K2170" s="262"/>
      <c r="L2170" s="262"/>
      <c r="M2170" s="618"/>
    </row>
    <row r="2171" spans="1:13" ht="17.25" customHeight="1">
      <c r="A2171" s="497"/>
      <c r="B2171" s="426"/>
      <c r="C2171" s="426"/>
      <c r="D2171" s="443"/>
      <c r="E2171" s="203">
        <v>3</v>
      </c>
      <c r="F2171" s="215"/>
      <c r="G2171" s="205"/>
      <c r="H2171" s="206"/>
      <c r="I2171" s="260" t="s">
        <v>850</v>
      </c>
      <c r="J2171" s="262"/>
      <c r="K2171" s="258">
        <v>50</v>
      </c>
      <c r="L2171" s="258">
        <v>50</v>
      </c>
      <c r="M2171" s="618">
        <f>L2171/K2171*100</f>
        <v>100</v>
      </c>
    </row>
    <row r="2172" spans="1:13" ht="6" customHeight="1">
      <c r="A2172" s="497"/>
      <c r="B2172" s="426"/>
      <c r="C2172" s="426"/>
      <c r="D2172" s="443"/>
      <c r="E2172" s="203"/>
      <c r="F2172" s="215"/>
      <c r="G2172" s="205"/>
      <c r="H2172" s="206"/>
      <c r="I2172" s="496"/>
      <c r="J2172" s="262"/>
      <c r="K2172" s="262"/>
      <c r="L2172" s="262"/>
      <c r="M2172" s="618"/>
    </row>
    <row r="2173" spans="1:13" ht="20.25" customHeight="1">
      <c r="A2173" s="497"/>
      <c r="B2173" s="426"/>
      <c r="C2173" s="426"/>
      <c r="D2173" s="443"/>
      <c r="E2173" s="203"/>
      <c r="F2173" s="248"/>
      <c r="G2173" s="222"/>
      <c r="H2173" s="223"/>
      <c r="I2173" s="477" t="s">
        <v>1853</v>
      </c>
      <c r="J2173" s="403">
        <f>SUM(J2169:J2172)</f>
        <v>0</v>
      </c>
      <c r="K2173" s="403">
        <f>SUM(K2169:K2172)</f>
        <v>50</v>
      </c>
      <c r="L2173" s="403">
        <f>SUM(L2169:L2172)</f>
        <v>50</v>
      </c>
      <c r="M2173" s="621">
        <f>L2173/K2173*100</f>
        <v>100</v>
      </c>
    </row>
    <row r="2174" spans="1:13" ht="7.5" customHeight="1">
      <c r="A2174" s="497"/>
      <c r="B2174" s="426"/>
      <c r="C2174" s="426"/>
      <c r="D2174" s="443"/>
      <c r="E2174" s="203"/>
      <c r="F2174" s="215"/>
      <c r="G2174" s="205"/>
      <c r="H2174" s="206"/>
      <c r="I2174" s="496"/>
      <c r="J2174" s="262"/>
      <c r="K2174" s="262"/>
      <c r="L2174" s="262"/>
      <c r="M2174" s="618"/>
    </row>
    <row r="2175" spans="1:13" ht="17.25" customHeight="1">
      <c r="A2175" s="497"/>
      <c r="B2175" s="426">
        <v>10</v>
      </c>
      <c r="C2175" s="426"/>
      <c r="D2175" s="443"/>
      <c r="E2175" s="203"/>
      <c r="F2175" s="215"/>
      <c r="G2175" s="406" t="s">
        <v>1547</v>
      </c>
      <c r="H2175" s="205"/>
      <c r="I2175" s="606"/>
      <c r="J2175" s="262"/>
      <c r="K2175" s="262"/>
      <c r="L2175" s="262"/>
      <c r="M2175" s="618"/>
    </row>
    <row r="2176" spans="1:13" ht="20.25" customHeight="1">
      <c r="A2176" s="497"/>
      <c r="B2176" s="426"/>
      <c r="C2176" s="426"/>
      <c r="D2176" s="443">
        <v>2</v>
      </c>
      <c r="E2176" s="203"/>
      <c r="F2176" s="215"/>
      <c r="G2176" s="205"/>
      <c r="H2176" s="206" t="s">
        <v>1840</v>
      </c>
      <c r="I2176" s="603"/>
      <c r="J2176" s="262"/>
      <c r="K2176" s="262"/>
      <c r="L2176" s="262"/>
      <c r="M2176" s="618"/>
    </row>
    <row r="2177" spans="1:13" ht="17.25" customHeight="1">
      <c r="A2177" s="497"/>
      <c r="B2177" s="426"/>
      <c r="C2177" s="426"/>
      <c r="D2177" s="443"/>
      <c r="E2177" s="203">
        <v>3</v>
      </c>
      <c r="F2177" s="215"/>
      <c r="G2177" s="205"/>
      <c r="H2177" s="206"/>
      <c r="I2177" s="260" t="s">
        <v>850</v>
      </c>
      <c r="J2177" s="262"/>
      <c r="K2177" s="258">
        <v>52</v>
      </c>
      <c r="L2177" s="258">
        <v>52</v>
      </c>
      <c r="M2177" s="618">
        <f>L2177/K2177*100</f>
        <v>100</v>
      </c>
    </row>
    <row r="2178" spans="1:13" ht="8.25" customHeight="1">
      <c r="A2178" s="497"/>
      <c r="B2178" s="426"/>
      <c r="C2178" s="426"/>
      <c r="D2178" s="443"/>
      <c r="E2178" s="203"/>
      <c r="F2178" s="215"/>
      <c r="G2178" s="205"/>
      <c r="H2178" s="206"/>
      <c r="I2178" s="496"/>
      <c r="J2178" s="262"/>
      <c r="K2178" s="262"/>
      <c r="L2178" s="262"/>
      <c r="M2178" s="618"/>
    </row>
    <row r="2179" spans="1:13" ht="17.25" customHeight="1">
      <c r="A2179" s="497"/>
      <c r="B2179" s="426"/>
      <c r="C2179" s="426"/>
      <c r="D2179" s="443"/>
      <c r="E2179" s="203"/>
      <c r="F2179" s="248"/>
      <c r="G2179" s="222"/>
      <c r="H2179" s="223"/>
      <c r="I2179" s="477" t="s">
        <v>1853</v>
      </c>
      <c r="J2179" s="403">
        <f>SUM(J2175:J2178)</f>
        <v>0</v>
      </c>
      <c r="K2179" s="403">
        <f>SUM(K2175:K2178)</f>
        <v>52</v>
      </c>
      <c r="L2179" s="403">
        <f>SUM(L2175:L2178)</f>
        <v>52</v>
      </c>
      <c r="M2179" s="621">
        <f>L2179/K2179*100</f>
        <v>100</v>
      </c>
    </row>
    <row r="2180" spans="1:13" ht="8.25" customHeight="1">
      <c r="A2180" s="497"/>
      <c r="B2180" s="426"/>
      <c r="C2180" s="426"/>
      <c r="D2180" s="443"/>
      <c r="E2180" s="203"/>
      <c r="F2180" s="215"/>
      <c r="G2180" s="205"/>
      <c r="H2180" s="206"/>
      <c r="I2180" s="496"/>
      <c r="J2180" s="467"/>
      <c r="K2180" s="467"/>
      <c r="L2180" s="467"/>
      <c r="M2180" s="618"/>
    </row>
    <row r="2181" spans="1:13" ht="17.25" customHeight="1">
      <c r="A2181" s="497"/>
      <c r="B2181" s="426">
        <v>11</v>
      </c>
      <c r="C2181" s="426"/>
      <c r="D2181" s="443"/>
      <c r="E2181" s="203"/>
      <c r="F2181" s="215"/>
      <c r="G2181" s="406" t="s">
        <v>1636</v>
      </c>
      <c r="H2181" s="406"/>
      <c r="I2181" s="406"/>
      <c r="J2181" s="467"/>
      <c r="K2181" s="467"/>
      <c r="L2181" s="467"/>
      <c r="M2181" s="618"/>
    </row>
    <row r="2182" spans="1:13" ht="17.25" customHeight="1">
      <c r="A2182" s="497"/>
      <c r="B2182" s="426"/>
      <c r="C2182" s="426"/>
      <c r="D2182" s="443">
        <v>2</v>
      </c>
      <c r="E2182" s="203"/>
      <c r="F2182" s="215"/>
      <c r="G2182" s="205"/>
      <c r="H2182" s="206" t="s">
        <v>1840</v>
      </c>
      <c r="I2182" s="496"/>
      <c r="J2182" s="467"/>
      <c r="K2182" s="467"/>
      <c r="L2182" s="467"/>
      <c r="M2182" s="618"/>
    </row>
    <row r="2183" spans="1:13" ht="17.25" customHeight="1">
      <c r="A2183" s="497"/>
      <c r="B2183" s="426"/>
      <c r="C2183" s="426"/>
      <c r="D2183" s="443"/>
      <c r="E2183" s="203">
        <v>1</v>
      </c>
      <c r="F2183" s="215"/>
      <c r="G2183" s="205"/>
      <c r="H2183" s="206"/>
      <c r="I2183" s="260" t="s">
        <v>1841</v>
      </c>
      <c r="J2183" s="467"/>
      <c r="K2183" s="258">
        <v>6902</v>
      </c>
      <c r="L2183" s="258">
        <v>5217</v>
      </c>
      <c r="M2183" s="618">
        <f>L2183/K2183*100</f>
        <v>75.58678643871342</v>
      </c>
    </row>
    <row r="2184" spans="1:13" ht="17.25" customHeight="1">
      <c r="A2184" s="497"/>
      <c r="B2184" s="426"/>
      <c r="C2184" s="426"/>
      <c r="D2184" s="443"/>
      <c r="E2184" s="203"/>
      <c r="F2184" s="248"/>
      <c r="G2184" s="222"/>
      <c r="H2184" s="223"/>
      <c r="I2184" s="477" t="s">
        <v>1853</v>
      </c>
      <c r="J2184" s="403">
        <f>SUM(J2180:J2183)</f>
        <v>0</v>
      </c>
      <c r="K2184" s="403">
        <f>SUM(K2180:K2183)</f>
        <v>6902</v>
      </c>
      <c r="L2184" s="403">
        <f>SUM(L2180:L2183)</f>
        <v>5217</v>
      </c>
      <c r="M2184" s="621">
        <f>L2184/K2184*100</f>
        <v>75.58678643871342</v>
      </c>
    </row>
    <row r="2185" spans="1:13" ht="6" customHeight="1">
      <c r="A2185" s="497"/>
      <c r="B2185" s="426"/>
      <c r="C2185" s="426"/>
      <c r="D2185" s="443"/>
      <c r="E2185" s="203"/>
      <c r="F2185" s="215"/>
      <c r="G2185" s="205"/>
      <c r="H2185" s="206"/>
      <c r="I2185" s="496"/>
      <c r="J2185" s="467"/>
      <c r="K2185" s="467"/>
      <c r="L2185" s="467"/>
      <c r="M2185" s="618"/>
    </row>
    <row r="2186" spans="1:13" ht="17.25" customHeight="1">
      <c r="A2186" s="497"/>
      <c r="B2186" s="426">
        <v>12</v>
      </c>
      <c r="C2186" s="426"/>
      <c r="D2186" s="443"/>
      <c r="E2186" s="203"/>
      <c r="F2186" s="215"/>
      <c r="G2186" s="406" t="s">
        <v>1637</v>
      </c>
      <c r="H2186" s="406"/>
      <c r="I2186" s="406"/>
      <c r="J2186" s="467"/>
      <c r="K2186" s="467"/>
      <c r="L2186" s="467"/>
      <c r="M2186" s="618"/>
    </row>
    <row r="2187" spans="1:13" ht="17.25" customHeight="1">
      <c r="A2187" s="497"/>
      <c r="B2187" s="426"/>
      <c r="C2187" s="426"/>
      <c r="D2187" s="443">
        <v>2</v>
      </c>
      <c r="E2187" s="203"/>
      <c r="F2187" s="215"/>
      <c r="G2187" s="205"/>
      <c r="H2187" s="206" t="s">
        <v>1840</v>
      </c>
      <c r="I2187" s="496"/>
      <c r="J2187" s="467"/>
      <c r="K2187" s="467"/>
      <c r="L2187" s="467"/>
      <c r="M2187" s="618"/>
    </row>
    <row r="2188" spans="1:13" ht="17.25" customHeight="1">
      <c r="A2188" s="497"/>
      <c r="B2188" s="426"/>
      <c r="C2188" s="426"/>
      <c r="D2188" s="443"/>
      <c r="E2188" s="203">
        <v>1</v>
      </c>
      <c r="F2188" s="215"/>
      <c r="G2188" s="205"/>
      <c r="H2188" s="206"/>
      <c r="I2188" s="260" t="s">
        <v>1841</v>
      </c>
      <c r="J2188" s="467"/>
      <c r="K2188" s="258">
        <v>28428</v>
      </c>
      <c r="L2188" s="258">
        <v>23760</v>
      </c>
      <c r="M2188" s="618">
        <f>L2188/K2188*100</f>
        <v>83.57956943858169</v>
      </c>
    </row>
    <row r="2189" spans="1:13" ht="17.25" customHeight="1">
      <c r="A2189" s="497"/>
      <c r="B2189" s="426"/>
      <c r="C2189" s="426"/>
      <c r="D2189" s="443"/>
      <c r="E2189" s="203"/>
      <c r="F2189" s="248"/>
      <c r="G2189" s="222"/>
      <c r="H2189" s="223"/>
      <c r="I2189" s="477" t="s">
        <v>1853</v>
      </c>
      <c r="J2189" s="403">
        <f>SUM(J2185:J2188)</f>
        <v>0</v>
      </c>
      <c r="K2189" s="403">
        <f>SUM(K2185:K2188)</f>
        <v>28428</v>
      </c>
      <c r="L2189" s="403">
        <f>SUM(L2185:L2188)</f>
        <v>23760</v>
      </c>
      <c r="M2189" s="621">
        <f>L2189/K2189*100</f>
        <v>83.57956943858169</v>
      </c>
    </row>
    <row r="2190" spans="1:13" ht="9" customHeight="1">
      <c r="A2190" s="497"/>
      <c r="B2190" s="426"/>
      <c r="C2190" s="426"/>
      <c r="D2190" s="443"/>
      <c r="E2190" s="203"/>
      <c r="F2190" s="215"/>
      <c r="G2190" s="205"/>
      <c r="H2190" s="206"/>
      <c r="I2190" s="496"/>
      <c r="J2190" s="467"/>
      <c r="K2190" s="467"/>
      <c r="L2190" s="467"/>
      <c r="M2190" s="618"/>
    </row>
    <row r="2191" spans="1:13" ht="17.25" customHeight="1">
      <c r="A2191" s="497"/>
      <c r="B2191" s="426">
        <v>13</v>
      </c>
      <c r="C2191" s="426"/>
      <c r="D2191" s="443"/>
      <c r="E2191" s="203"/>
      <c r="F2191" s="215"/>
      <c r="G2191" s="406" t="s">
        <v>1638</v>
      </c>
      <c r="H2191" s="406"/>
      <c r="I2191" s="406"/>
      <c r="J2191" s="467"/>
      <c r="K2191" s="467"/>
      <c r="L2191" s="467"/>
      <c r="M2191" s="618"/>
    </row>
    <row r="2192" spans="1:13" ht="17.25" customHeight="1">
      <c r="A2192" s="497"/>
      <c r="B2192" s="426"/>
      <c r="C2192" s="426"/>
      <c r="D2192" s="443">
        <v>2</v>
      </c>
      <c r="E2192" s="203"/>
      <c r="F2192" s="215"/>
      <c r="G2192" s="205"/>
      <c r="H2192" s="206" t="s">
        <v>1840</v>
      </c>
      <c r="I2192" s="496"/>
      <c r="J2192" s="467"/>
      <c r="K2192" s="467"/>
      <c r="L2192" s="467"/>
      <c r="M2192" s="618"/>
    </row>
    <row r="2193" spans="1:13" ht="17.25" customHeight="1">
      <c r="A2193" s="497"/>
      <c r="B2193" s="426"/>
      <c r="C2193" s="426"/>
      <c r="D2193" s="443"/>
      <c r="E2193" s="203">
        <v>1</v>
      </c>
      <c r="F2193" s="215"/>
      <c r="G2193" s="205"/>
      <c r="H2193" s="206"/>
      <c r="I2193" s="260" t="s">
        <v>1841</v>
      </c>
      <c r="J2193" s="467"/>
      <c r="K2193" s="258">
        <v>4715</v>
      </c>
      <c r="L2193" s="258">
        <v>3483</v>
      </c>
      <c r="M2193" s="618">
        <f>L2193/K2193*100</f>
        <v>73.87062566277837</v>
      </c>
    </row>
    <row r="2194" spans="1:13" ht="17.25" customHeight="1">
      <c r="A2194" s="497"/>
      <c r="B2194" s="426"/>
      <c r="C2194" s="426"/>
      <c r="D2194" s="443"/>
      <c r="E2194" s="203"/>
      <c r="F2194" s="248"/>
      <c r="G2194" s="222"/>
      <c r="H2194" s="223"/>
      <c r="I2194" s="477" t="s">
        <v>1853</v>
      </c>
      <c r="J2194" s="403">
        <f>SUM(J2190:J2193)</f>
        <v>0</v>
      </c>
      <c r="K2194" s="403">
        <f>SUM(K2190:K2193)</f>
        <v>4715</v>
      </c>
      <c r="L2194" s="403">
        <f>SUM(L2190:L2193)</f>
        <v>3483</v>
      </c>
      <c r="M2194" s="621">
        <f>L2194/K2194*100</f>
        <v>73.87062566277837</v>
      </c>
    </row>
    <row r="2195" spans="1:13" ht="7.5" customHeight="1">
      <c r="A2195" s="497"/>
      <c r="B2195" s="426"/>
      <c r="C2195" s="426"/>
      <c r="D2195" s="443"/>
      <c r="E2195" s="203"/>
      <c r="F2195" s="215"/>
      <c r="G2195" s="205"/>
      <c r="H2195" s="206"/>
      <c r="I2195" s="496"/>
      <c r="J2195" s="467"/>
      <c r="K2195" s="467"/>
      <c r="L2195" s="467"/>
      <c r="M2195" s="618"/>
    </row>
    <row r="2196" spans="1:13" ht="17.25" customHeight="1">
      <c r="A2196" s="497"/>
      <c r="B2196" s="426">
        <v>14</v>
      </c>
      <c r="C2196" s="426"/>
      <c r="D2196" s="443"/>
      <c r="E2196" s="203"/>
      <c r="F2196" s="215"/>
      <c r="G2196" s="406" t="s">
        <v>1639</v>
      </c>
      <c r="H2196" s="406"/>
      <c r="I2196" s="406"/>
      <c r="J2196" s="467"/>
      <c r="K2196" s="467"/>
      <c r="L2196" s="467"/>
      <c r="M2196" s="618"/>
    </row>
    <row r="2197" spans="1:13" ht="17.25" customHeight="1">
      <c r="A2197" s="497"/>
      <c r="B2197" s="426"/>
      <c r="C2197" s="426"/>
      <c r="D2197" s="443">
        <v>2</v>
      </c>
      <c r="E2197" s="203"/>
      <c r="F2197" s="215"/>
      <c r="G2197" s="205"/>
      <c r="H2197" s="206" t="s">
        <v>1840</v>
      </c>
      <c r="I2197" s="496"/>
      <c r="J2197" s="467"/>
      <c r="K2197" s="467"/>
      <c r="L2197" s="467"/>
      <c r="M2197" s="618"/>
    </row>
    <row r="2198" spans="1:13" ht="20.25" customHeight="1">
      <c r="A2198" s="497"/>
      <c r="B2198" s="426"/>
      <c r="C2198" s="426"/>
      <c r="D2198" s="443"/>
      <c r="E2198" s="203">
        <v>1</v>
      </c>
      <c r="F2198" s="215"/>
      <c r="G2198" s="205"/>
      <c r="H2198" s="206"/>
      <c r="I2198" s="260" t="s">
        <v>1841</v>
      </c>
      <c r="J2198" s="467"/>
      <c r="K2198" s="258">
        <v>9260</v>
      </c>
      <c r="L2198" s="258">
        <v>6949</v>
      </c>
      <c r="M2198" s="618">
        <f>L2198/K2198*100</f>
        <v>75.04319654427646</v>
      </c>
    </row>
    <row r="2199" spans="1:13" ht="19.5" customHeight="1">
      <c r="A2199" s="497"/>
      <c r="B2199" s="426"/>
      <c r="C2199" s="426"/>
      <c r="D2199" s="443"/>
      <c r="E2199" s="203"/>
      <c r="F2199" s="248"/>
      <c r="G2199" s="222"/>
      <c r="H2199" s="223"/>
      <c r="I2199" s="477" t="s">
        <v>1853</v>
      </c>
      <c r="J2199" s="403">
        <f>SUM(J2195:J2198)</f>
        <v>0</v>
      </c>
      <c r="K2199" s="403">
        <f>SUM(K2195:K2198)</f>
        <v>9260</v>
      </c>
      <c r="L2199" s="403">
        <f>SUM(L2195:L2198)</f>
        <v>6949</v>
      </c>
      <c r="M2199" s="621">
        <f>L2199/K2199*100</f>
        <v>75.04319654427646</v>
      </c>
    </row>
    <row r="2200" spans="1:13" ht="17.25" customHeight="1">
      <c r="A2200" s="497"/>
      <c r="B2200" s="426"/>
      <c r="C2200" s="426"/>
      <c r="D2200" s="443"/>
      <c r="E2200" s="203"/>
      <c r="F2200" s="215"/>
      <c r="G2200" s="205"/>
      <c r="H2200" s="206"/>
      <c r="I2200" s="496"/>
      <c r="J2200" s="467"/>
      <c r="K2200" s="467"/>
      <c r="L2200" s="467"/>
      <c r="M2200" s="618"/>
    </row>
    <row r="2201" spans="1:13" ht="17.25" customHeight="1">
      <c r="A2201" s="497"/>
      <c r="B2201" s="426">
        <v>15</v>
      </c>
      <c r="C2201" s="426"/>
      <c r="D2201" s="443"/>
      <c r="E2201" s="203"/>
      <c r="F2201" s="215"/>
      <c r="G2201" s="406" t="s">
        <v>1640</v>
      </c>
      <c r="H2201" s="406"/>
      <c r="I2201" s="406"/>
      <c r="J2201" s="467"/>
      <c r="K2201" s="467"/>
      <c r="L2201" s="467"/>
      <c r="M2201" s="618"/>
    </row>
    <row r="2202" spans="1:13" ht="17.25" customHeight="1">
      <c r="A2202" s="497"/>
      <c r="B2202" s="426"/>
      <c r="C2202" s="426"/>
      <c r="D2202" s="443">
        <v>2</v>
      </c>
      <c r="E2202" s="203"/>
      <c r="F2202" s="215"/>
      <c r="G2202" s="205"/>
      <c r="H2202" s="206" t="s">
        <v>1840</v>
      </c>
      <c r="I2202" s="496"/>
      <c r="J2202" s="467"/>
      <c r="K2202" s="467"/>
      <c r="L2202" s="467"/>
      <c r="M2202" s="618"/>
    </row>
    <row r="2203" spans="1:13" ht="20.25" customHeight="1">
      <c r="A2203" s="497"/>
      <c r="B2203" s="426"/>
      <c r="C2203" s="426"/>
      <c r="D2203" s="443"/>
      <c r="E2203" s="203">
        <v>1</v>
      </c>
      <c r="F2203" s="215"/>
      <c r="G2203" s="205"/>
      <c r="H2203" s="206"/>
      <c r="I2203" s="260" t="s">
        <v>1841</v>
      </c>
      <c r="J2203" s="467"/>
      <c r="K2203" s="258">
        <v>20661</v>
      </c>
      <c r="L2203" s="258">
        <v>16404</v>
      </c>
      <c r="M2203" s="618">
        <f>L2203/K2203*100</f>
        <v>79.39596340932191</v>
      </c>
    </row>
    <row r="2204" spans="1:13" ht="17.25" customHeight="1">
      <c r="A2204" s="497"/>
      <c r="B2204" s="426"/>
      <c r="C2204" s="426"/>
      <c r="D2204" s="443"/>
      <c r="E2204" s="203"/>
      <c r="F2204" s="248"/>
      <c r="G2204" s="222"/>
      <c r="H2204" s="223"/>
      <c r="I2204" s="477" t="s">
        <v>1853</v>
      </c>
      <c r="J2204" s="403">
        <f>SUM(J2200:J2203)</f>
        <v>0</v>
      </c>
      <c r="K2204" s="403">
        <f>SUM(K2200:K2203)</f>
        <v>20661</v>
      </c>
      <c r="L2204" s="403">
        <f>SUM(L2200:L2203)</f>
        <v>16404</v>
      </c>
      <c r="M2204" s="621">
        <f>L2204/K2204*100</f>
        <v>79.39596340932191</v>
      </c>
    </row>
    <row r="2205" spans="1:13" ht="17.25" customHeight="1">
      <c r="A2205" s="497"/>
      <c r="B2205" s="426"/>
      <c r="C2205" s="426"/>
      <c r="D2205" s="443"/>
      <c r="E2205" s="203"/>
      <c r="F2205" s="215"/>
      <c r="G2205" s="205"/>
      <c r="H2205" s="206"/>
      <c r="I2205" s="496"/>
      <c r="J2205" s="467"/>
      <c r="K2205" s="467"/>
      <c r="L2205" s="467"/>
      <c r="M2205" s="618"/>
    </row>
    <row r="2206" spans="1:13" ht="17.25" customHeight="1">
      <c r="A2206" s="497"/>
      <c r="B2206" s="426">
        <v>16</v>
      </c>
      <c r="C2206" s="426"/>
      <c r="D2206" s="443"/>
      <c r="E2206" s="203"/>
      <c r="F2206" s="215"/>
      <c r="G2206" s="406" t="s">
        <v>1641</v>
      </c>
      <c r="H2206" s="406"/>
      <c r="I2206" s="406"/>
      <c r="J2206" s="467"/>
      <c r="K2206" s="467"/>
      <c r="L2206" s="467"/>
      <c r="M2206" s="618"/>
    </row>
    <row r="2207" spans="1:13" ht="17.25" customHeight="1">
      <c r="A2207" s="497"/>
      <c r="B2207" s="426"/>
      <c r="C2207" s="426"/>
      <c r="D2207" s="443">
        <v>2</v>
      </c>
      <c r="E2207" s="203"/>
      <c r="F2207" s="215"/>
      <c r="G2207" s="205"/>
      <c r="H2207" s="206" t="s">
        <v>1840</v>
      </c>
      <c r="I2207" s="496"/>
      <c r="J2207" s="467"/>
      <c r="K2207" s="467"/>
      <c r="L2207" s="467"/>
      <c r="M2207" s="618"/>
    </row>
    <row r="2208" spans="1:13" ht="23.25" customHeight="1">
      <c r="A2208" s="497"/>
      <c r="B2208" s="426"/>
      <c r="C2208" s="426"/>
      <c r="D2208" s="443"/>
      <c r="E2208" s="203">
        <v>1</v>
      </c>
      <c r="F2208" s="215"/>
      <c r="G2208" s="205"/>
      <c r="H2208" s="206"/>
      <c r="I2208" s="260" t="s">
        <v>1841</v>
      </c>
      <c r="J2208" s="467"/>
      <c r="K2208" s="258">
        <v>2521</v>
      </c>
      <c r="L2208" s="258">
        <v>1846</v>
      </c>
      <c r="M2208" s="618">
        <f>L2208/K2208*100</f>
        <v>73.2249107497025</v>
      </c>
    </row>
    <row r="2209" spans="1:13" ht="19.5" customHeight="1">
      <c r="A2209" s="497"/>
      <c r="B2209" s="426"/>
      <c r="C2209" s="426"/>
      <c r="D2209" s="443"/>
      <c r="E2209" s="203"/>
      <c r="F2209" s="248"/>
      <c r="G2209" s="222"/>
      <c r="H2209" s="223"/>
      <c r="I2209" s="477" t="s">
        <v>1853</v>
      </c>
      <c r="J2209" s="403">
        <f>SUM(J2205:J2208)</f>
        <v>0</v>
      </c>
      <c r="K2209" s="403">
        <f>SUM(K2205:K2208)</f>
        <v>2521</v>
      </c>
      <c r="L2209" s="403">
        <f>SUM(L2205:L2208)</f>
        <v>1846</v>
      </c>
      <c r="M2209" s="621">
        <f>L2209/K2209*100</f>
        <v>73.2249107497025</v>
      </c>
    </row>
    <row r="2210" spans="1:13" ht="17.25" customHeight="1">
      <c r="A2210" s="497"/>
      <c r="B2210" s="426"/>
      <c r="C2210" s="426"/>
      <c r="D2210" s="443"/>
      <c r="E2210" s="203"/>
      <c r="F2210" s="215"/>
      <c r="G2210" s="205"/>
      <c r="H2210" s="206"/>
      <c r="I2210" s="496"/>
      <c r="J2210" s="467"/>
      <c r="K2210" s="467"/>
      <c r="L2210" s="467"/>
      <c r="M2210" s="618"/>
    </row>
    <row r="2211" spans="1:13" ht="17.25" customHeight="1">
      <c r="A2211" s="497"/>
      <c r="B2211" s="426">
        <v>17</v>
      </c>
      <c r="C2211" s="426"/>
      <c r="D2211" s="443"/>
      <c r="E2211" s="203"/>
      <c r="F2211" s="215"/>
      <c r="G2211" s="406" t="s">
        <v>1642</v>
      </c>
      <c r="H2211" s="406"/>
      <c r="I2211" s="406"/>
      <c r="J2211" s="467"/>
      <c r="K2211" s="467"/>
      <c r="L2211" s="467"/>
      <c r="M2211" s="618"/>
    </row>
    <row r="2212" spans="1:13" ht="17.25" customHeight="1">
      <c r="A2212" s="497"/>
      <c r="B2212" s="426"/>
      <c r="C2212" s="426"/>
      <c r="D2212" s="443">
        <v>2</v>
      </c>
      <c r="E2212" s="203"/>
      <c r="F2212" s="215"/>
      <c r="G2212" s="205"/>
      <c r="H2212" s="206" t="s">
        <v>1840</v>
      </c>
      <c r="I2212" s="496"/>
      <c r="J2212" s="467"/>
      <c r="K2212" s="467"/>
      <c r="L2212" s="467"/>
      <c r="M2212" s="618"/>
    </row>
    <row r="2213" spans="1:13" ht="23.25" customHeight="1">
      <c r="A2213" s="497"/>
      <c r="B2213" s="426"/>
      <c r="C2213" s="426"/>
      <c r="D2213" s="443"/>
      <c r="E2213" s="203">
        <v>1</v>
      </c>
      <c r="F2213" s="215"/>
      <c r="G2213" s="205"/>
      <c r="H2213" s="206"/>
      <c r="I2213" s="260" t="s">
        <v>1841</v>
      </c>
      <c r="J2213" s="467"/>
      <c r="K2213" s="258">
        <v>44701</v>
      </c>
      <c r="L2213" s="258">
        <v>43582</v>
      </c>
      <c r="M2213" s="618">
        <f>L2213/K2213*100</f>
        <v>97.49670029753248</v>
      </c>
    </row>
    <row r="2214" spans="1:13" ht="17.25" customHeight="1">
      <c r="A2214" s="497"/>
      <c r="B2214" s="426"/>
      <c r="C2214" s="426"/>
      <c r="D2214" s="443"/>
      <c r="E2214" s="203"/>
      <c r="F2214" s="248"/>
      <c r="G2214" s="222"/>
      <c r="H2214" s="223"/>
      <c r="I2214" s="477" t="s">
        <v>1853</v>
      </c>
      <c r="J2214" s="403">
        <f>SUM(J2210:J2213)</f>
        <v>0</v>
      </c>
      <c r="K2214" s="403">
        <f>SUM(K2210:K2213)</f>
        <v>44701</v>
      </c>
      <c r="L2214" s="403">
        <f>SUM(L2210:L2213)</f>
        <v>43582</v>
      </c>
      <c r="M2214" s="621">
        <f>L2214/K2214*100</f>
        <v>97.49670029753248</v>
      </c>
    </row>
    <row r="2215" spans="1:13" ht="17.25" customHeight="1">
      <c r="A2215" s="497"/>
      <c r="B2215" s="426"/>
      <c r="C2215" s="426"/>
      <c r="D2215" s="443"/>
      <c r="E2215" s="203"/>
      <c r="F2215" s="215"/>
      <c r="G2215" s="205"/>
      <c r="H2215" s="206"/>
      <c r="I2215" s="496"/>
      <c r="J2215" s="467"/>
      <c r="K2215" s="467"/>
      <c r="L2215" s="467"/>
      <c r="M2215" s="618"/>
    </row>
    <row r="2216" spans="1:13" ht="17.25" customHeight="1">
      <c r="A2216" s="497"/>
      <c r="B2216" s="426">
        <v>18</v>
      </c>
      <c r="C2216" s="426"/>
      <c r="D2216" s="443"/>
      <c r="E2216" s="203"/>
      <c r="F2216" s="215"/>
      <c r="G2216" s="406" t="s">
        <v>1643</v>
      </c>
      <c r="H2216" s="406"/>
      <c r="I2216" s="406"/>
      <c r="J2216" s="467"/>
      <c r="K2216" s="467"/>
      <c r="L2216" s="467"/>
      <c r="M2216" s="618"/>
    </row>
    <row r="2217" spans="1:13" ht="17.25" customHeight="1">
      <c r="A2217" s="497"/>
      <c r="B2217" s="426"/>
      <c r="C2217" s="426"/>
      <c r="D2217" s="443">
        <v>2</v>
      </c>
      <c r="E2217" s="203"/>
      <c r="F2217" s="215"/>
      <c r="G2217" s="205"/>
      <c r="H2217" s="206" t="s">
        <v>1840</v>
      </c>
      <c r="I2217" s="496"/>
      <c r="J2217" s="467"/>
      <c r="K2217" s="467"/>
      <c r="L2217" s="467"/>
      <c r="M2217" s="618"/>
    </row>
    <row r="2218" spans="1:13" ht="17.25" customHeight="1">
      <c r="A2218" s="497"/>
      <c r="B2218" s="426"/>
      <c r="C2218" s="426"/>
      <c r="D2218" s="443"/>
      <c r="E2218" s="203">
        <v>1</v>
      </c>
      <c r="F2218" s="215"/>
      <c r="G2218" s="205"/>
      <c r="H2218" s="206"/>
      <c r="I2218" s="260" t="s">
        <v>1841</v>
      </c>
      <c r="J2218" s="467"/>
      <c r="K2218" s="258">
        <v>24170</v>
      </c>
      <c r="L2218" s="258">
        <v>23489</v>
      </c>
      <c r="M2218" s="618">
        <f>L2218/K2218*100</f>
        <v>97.18245759205627</v>
      </c>
    </row>
    <row r="2219" spans="1:13" ht="17.25" customHeight="1">
      <c r="A2219" s="497"/>
      <c r="B2219" s="426"/>
      <c r="C2219" s="426"/>
      <c r="D2219" s="443"/>
      <c r="E2219" s="203"/>
      <c r="F2219" s="248"/>
      <c r="G2219" s="222"/>
      <c r="H2219" s="223"/>
      <c r="I2219" s="477" t="s">
        <v>1853</v>
      </c>
      <c r="J2219" s="403">
        <f>SUM(J2215:J2218)</f>
        <v>0</v>
      </c>
      <c r="K2219" s="403">
        <f>SUM(K2215:K2218)</f>
        <v>24170</v>
      </c>
      <c r="L2219" s="403">
        <f>SUM(L2215:L2218)</f>
        <v>23489</v>
      </c>
      <c r="M2219" s="621">
        <f>L2219/K2219*100</f>
        <v>97.18245759205627</v>
      </c>
    </row>
    <row r="2220" spans="1:13" ht="17.25" customHeight="1">
      <c r="A2220" s="497"/>
      <c r="B2220" s="426"/>
      <c r="C2220" s="426"/>
      <c r="D2220" s="443"/>
      <c r="E2220" s="203"/>
      <c r="F2220" s="215"/>
      <c r="G2220" s="205"/>
      <c r="H2220" s="206"/>
      <c r="I2220" s="496"/>
      <c r="J2220" s="467"/>
      <c r="K2220" s="467"/>
      <c r="L2220" s="467"/>
      <c r="M2220" s="618"/>
    </row>
    <row r="2221" spans="1:13" ht="17.25" customHeight="1">
      <c r="A2221" s="497"/>
      <c r="B2221" s="426">
        <v>19</v>
      </c>
      <c r="C2221" s="426"/>
      <c r="D2221" s="443"/>
      <c r="E2221" s="203"/>
      <c r="F2221" s="215"/>
      <c r="G2221" s="406" t="s">
        <v>1644</v>
      </c>
      <c r="H2221" s="406"/>
      <c r="I2221" s="406"/>
      <c r="J2221" s="467"/>
      <c r="K2221" s="467"/>
      <c r="L2221" s="467"/>
      <c r="M2221" s="618"/>
    </row>
    <row r="2222" spans="1:13" ht="17.25" customHeight="1">
      <c r="A2222" s="497"/>
      <c r="B2222" s="426"/>
      <c r="C2222" s="426"/>
      <c r="D2222" s="443">
        <v>2</v>
      </c>
      <c r="E2222" s="203"/>
      <c r="F2222" s="215"/>
      <c r="G2222" s="205"/>
      <c r="H2222" s="206" t="s">
        <v>1840</v>
      </c>
      <c r="I2222" s="496"/>
      <c r="J2222" s="467"/>
      <c r="K2222" s="467"/>
      <c r="L2222" s="467"/>
      <c r="M2222" s="618"/>
    </row>
    <row r="2223" spans="1:13" ht="17.25" customHeight="1">
      <c r="A2223" s="497"/>
      <c r="B2223" s="426"/>
      <c r="C2223" s="426"/>
      <c r="D2223" s="443"/>
      <c r="E2223" s="203">
        <v>1</v>
      </c>
      <c r="F2223" s="215"/>
      <c r="G2223" s="205"/>
      <c r="H2223" s="206"/>
      <c r="I2223" s="260" t="s">
        <v>1841</v>
      </c>
      <c r="J2223" s="467"/>
      <c r="K2223" s="258">
        <v>17168</v>
      </c>
      <c r="L2223" s="258">
        <v>15353</v>
      </c>
      <c r="M2223" s="618">
        <f>L2223/K2223*100</f>
        <v>89.4280055917987</v>
      </c>
    </row>
    <row r="2224" spans="1:13" ht="20.25" customHeight="1">
      <c r="A2224" s="497"/>
      <c r="B2224" s="426"/>
      <c r="C2224" s="426"/>
      <c r="D2224" s="443"/>
      <c r="E2224" s="203"/>
      <c r="F2224" s="248"/>
      <c r="G2224" s="222"/>
      <c r="H2224" s="223"/>
      <c r="I2224" s="477" t="s">
        <v>1853</v>
      </c>
      <c r="J2224" s="403">
        <f>SUM(J2220:J2223)</f>
        <v>0</v>
      </c>
      <c r="K2224" s="403">
        <f>SUM(K2220:K2223)</f>
        <v>17168</v>
      </c>
      <c r="L2224" s="403">
        <f>SUM(L2220:L2223)</f>
        <v>15353</v>
      </c>
      <c r="M2224" s="621">
        <f>L2224/K2224*100</f>
        <v>89.4280055917987</v>
      </c>
    </row>
    <row r="2225" spans="1:13" ht="17.25" customHeight="1">
      <c r="A2225" s="497"/>
      <c r="B2225" s="426"/>
      <c r="C2225" s="426"/>
      <c r="D2225" s="443"/>
      <c r="E2225" s="203"/>
      <c r="F2225" s="215"/>
      <c r="G2225" s="205"/>
      <c r="H2225" s="206"/>
      <c r="I2225" s="496"/>
      <c r="J2225" s="467"/>
      <c r="K2225" s="467"/>
      <c r="L2225" s="467"/>
      <c r="M2225" s="618"/>
    </row>
    <row r="2226" spans="1:13" ht="17.25" customHeight="1">
      <c r="A2226" s="497"/>
      <c r="B2226" s="426">
        <v>20</v>
      </c>
      <c r="C2226" s="426"/>
      <c r="D2226" s="443"/>
      <c r="E2226" s="203"/>
      <c r="F2226" s="215"/>
      <c r="G2226" s="406" t="s">
        <v>1645</v>
      </c>
      <c r="H2226" s="406"/>
      <c r="I2226" s="406"/>
      <c r="J2226" s="467"/>
      <c r="K2226" s="467"/>
      <c r="L2226" s="467"/>
      <c r="M2226" s="618"/>
    </row>
    <row r="2227" spans="1:13" ht="17.25" customHeight="1">
      <c r="A2227" s="497"/>
      <c r="B2227" s="426"/>
      <c r="C2227" s="426"/>
      <c r="D2227" s="443">
        <v>2</v>
      </c>
      <c r="E2227" s="203"/>
      <c r="F2227" s="215"/>
      <c r="G2227" s="205"/>
      <c r="H2227" s="206" t="s">
        <v>1840</v>
      </c>
      <c r="I2227" s="496"/>
      <c r="J2227" s="467"/>
      <c r="K2227" s="467"/>
      <c r="L2227" s="467"/>
      <c r="M2227" s="618"/>
    </row>
    <row r="2228" spans="1:13" ht="17.25" customHeight="1">
      <c r="A2228" s="497"/>
      <c r="B2228" s="426"/>
      <c r="C2228" s="426"/>
      <c r="D2228" s="443"/>
      <c r="E2228" s="203">
        <v>1</v>
      </c>
      <c r="F2228" s="215"/>
      <c r="G2228" s="205"/>
      <c r="H2228" s="206"/>
      <c r="I2228" s="260" t="s">
        <v>1841</v>
      </c>
      <c r="J2228" s="467"/>
      <c r="K2228" s="258">
        <v>2931</v>
      </c>
      <c r="L2228" s="258">
        <v>1781</v>
      </c>
      <c r="M2228" s="618">
        <f>L2228/K2228*100</f>
        <v>60.76424428522689</v>
      </c>
    </row>
    <row r="2229" spans="1:13" ht="22.5" customHeight="1">
      <c r="A2229" s="497"/>
      <c r="B2229" s="426"/>
      <c r="C2229" s="426"/>
      <c r="D2229" s="443"/>
      <c r="E2229" s="203"/>
      <c r="F2229" s="248"/>
      <c r="G2229" s="222"/>
      <c r="H2229" s="223"/>
      <c r="I2229" s="477" t="s">
        <v>1853</v>
      </c>
      <c r="J2229" s="403">
        <f>SUM(J2225:J2228)</f>
        <v>0</v>
      </c>
      <c r="K2229" s="403">
        <f>SUM(K2225:K2228)</f>
        <v>2931</v>
      </c>
      <c r="L2229" s="403">
        <f>SUM(L2225:L2228)</f>
        <v>1781</v>
      </c>
      <c r="M2229" s="621">
        <f>L2229/K2229*100</f>
        <v>60.76424428522689</v>
      </c>
    </row>
    <row r="2230" spans="1:13" ht="17.25" customHeight="1">
      <c r="A2230" s="497"/>
      <c r="B2230" s="426"/>
      <c r="C2230" s="426"/>
      <c r="D2230" s="443"/>
      <c r="E2230" s="203"/>
      <c r="F2230" s="215"/>
      <c r="G2230" s="205"/>
      <c r="H2230" s="206"/>
      <c r="I2230" s="496"/>
      <c r="J2230" s="467"/>
      <c r="K2230" s="467"/>
      <c r="L2230" s="467"/>
      <c r="M2230" s="618"/>
    </row>
    <row r="2231" spans="1:13" ht="17.25" customHeight="1">
      <c r="A2231" s="497"/>
      <c r="B2231" s="426">
        <v>21</v>
      </c>
      <c r="C2231" s="426"/>
      <c r="D2231" s="443"/>
      <c r="E2231" s="203"/>
      <c r="F2231" s="215"/>
      <c r="G2231" s="406" t="s">
        <v>1646</v>
      </c>
      <c r="H2231" s="406"/>
      <c r="I2231" s="406"/>
      <c r="J2231" s="467"/>
      <c r="K2231" s="467"/>
      <c r="L2231" s="467"/>
      <c r="M2231" s="618"/>
    </row>
    <row r="2232" spans="1:13" ht="17.25" customHeight="1">
      <c r="A2232" s="497"/>
      <c r="B2232" s="426"/>
      <c r="C2232" s="426"/>
      <c r="D2232" s="443">
        <v>2</v>
      </c>
      <c r="E2232" s="203"/>
      <c r="F2232" s="215"/>
      <c r="G2232" s="205"/>
      <c r="H2232" s="206" t="s">
        <v>1840</v>
      </c>
      <c r="I2232" s="496"/>
      <c r="J2232" s="467"/>
      <c r="K2232" s="467"/>
      <c r="L2232" s="467"/>
      <c r="M2232" s="618"/>
    </row>
    <row r="2233" spans="1:13" ht="17.25" customHeight="1">
      <c r="A2233" s="497"/>
      <c r="B2233" s="426"/>
      <c r="C2233" s="426"/>
      <c r="D2233" s="443"/>
      <c r="E2233" s="203">
        <v>1</v>
      </c>
      <c r="F2233" s="215"/>
      <c r="G2233" s="205"/>
      <c r="H2233" s="206"/>
      <c r="I2233" s="260" t="s">
        <v>1841</v>
      </c>
      <c r="J2233" s="467"/>
      <c r="K2233" s="258">
        <v>17072</v>
      </c>
      <c r="L2233" s="258">
        <v>14135</v>
      </c>
      <c r="M2233" s="618">
        <f>L2233/K2233*100</f>
        <v>82.7963917525773</v>
      </c>
    </row>
    <row r="2234" spans="1:13" ht="17.25" customHeight="1">
      <c r="A2234" s="497"/>
      <c r="B2234" s="426"/>
      <c r="C2234" s="426"/>
      <c r="D2234" s="443"/>
      <c r="E2234" s="203"/>
      <c r="F2234" s="248"/>
      <c r="G2234" s="222"/>
      <c r="H2234" s="223"/>
      <c r="I2234" s="477" t="s">
        <v>1853</v>
      </c>
      <c r="J2234" s="403">
        <f>SUM(J2230:J2233)</f>
        <v>0</v>
      </c>
      <c r="K2234" s="403">
        <f>SUM(K2230:K2233)</f>
        <v>17072</v>
      </c>
      <c r="L2234" s="403">
        <f>SUM(L2230:L2233)</f>
        <v>14135</v>
      </c>
      <c r="M2234" s="621">
        <f>L2234/K2234*100</f>
        <v>82.7963917525773</v>
      </c>
    </row>
    <row r="2235" spans="1:13" ht="17.25" customHeight="1">
      <c r="A2235" s="497"/>
      <c r="B2235" s="426"/>
      <c r="C2235" s="426"/>
      <c r="D2235" s="443"/>
      <c r="E2235" s="203"/>
      <c r="F2235" s="215"/>
      <c r="G2235" s="205"/>
      <c r="H2235" s="206"/>
      <c r="I2235" s="496"/>
      <c r="J2235" s="467"/>
      <c r="K2235" s="467"/>
      <c r="L2235" s="467"/>
      <c r="M2235" s="618"/>
    </row>
    <row r="2236" spans="1:13" ht="17.25" customHeight="1">
      <c r="A2236" s="497"/>
      <c r="B2236" s="426">
        <v>22</v>
      </c>
      <c r="C2236" s="426"/>
      <c r="D2236" s="443"/>
      <c r="E2236" s="203"/>
      <c r="F2236" s="215"/>
      <c r="G2236" s="406" t="s">
        <v>1647</v>
      </c>
      <c r="H2236" s="406"/>
      <c r="I2236" s="406"/>
      <c r="J2236" s="467"/>
      <c r="K2236" s="467"/>
      <c r="L2236" s="467"/>
      <c r="M2236" s="618"/>
    </row>
    <row r="2237" spans="1:13" ht="17.25" customHeight="1">
      <c r="A2237" s="497"/>
      <c r="B2237" s="426"/>
      <c r="C2237" s="426"/>
      <c r="D2237" s="443">
        <v>2</v>
      </c>
      <c r="E2237" s="203"/>
      <c r="F2237" s="215"/>
      <c r="G2237" s="205"/>
      <c r="H2237" s="206" t="s">
        <v>1840</v>
      </c>
      <c r="I2237" s="496"/>
      <c r="J2237" s="467"/>
      <c r="K2237" s="467"/>
      <c r="L2237" s="467"/>
      <c r="M2237" s="618"/>
    </row>
    <row r="2238" spans="1:13" ht="17.25" customHeight="1">
      <c r="A2238" s="497"/>
      <c r="B2238" s="426"/>
      <c r="C2238" s="426"/>
      <c r="D2238" s="443"/>
      <c r="E2238" s="203">
        <v>1</v>
      </c>
      <c r="F2238" s="215"/>
      <c r="G2238" s="205"/>
      <c r="H2238" s="206"/>
      <c r="I2238" s="260" t="s">
        <v>1841</v>
      </c>
      <c r="J2238" s="467"/>
      <c r="K2238" s="258">
        <v>22935</v>
      </c>
      <c r="L2238" s="258">
        <v>16745</v>
      </c>
      <c r="M2238" s="618">
        <f>L2238/K2238*100</f>
        <v>73.01068236320035</v>
      </c>
    </row>
    <row r="2239" spans="1:13" ht="21" customHeight="1">
      <c r="A2239" s="497"/>
      <c r="B2239" s="426"/>
      <c r="C2239" s="426"/>
      <c r="D2239" s="443"/>
      <c r="E2239" s="203"/>
      <c r="F2239" s="248"/>
      <c r="G2239" s="222"/>
      <c r="H2239" s="223"/>
      <c r="I2239" s="477" t="s">
        <v>1853</v>
      </c>
      <c r="J2239" s="403">
        <f>SUM(J2235:J2238)</f>
        <v>0</v>
      </c>
      <c r="K2239" s="403">
        <f>SUM(K2235:K2238)</f>
        <v>22935</v>
      </c>
      <c r="L2239" s="403">
        <f>SUM(L2235:L2238)</f>
        <v>16745</v>
      </c>
      <c r="M2239" s="621">
        <f>L2239/K2239*100</f>
        <v>73.01068236320035</v>
      </c>
    </row>
    <row r="2240" spans="1:13" ht="17.25" customHeight="1">
      <c r="A2240" s="497"/>
      <c r="B2240" s="426"/>
      <c r="C2240" s="426"/>
      <c r="D2240" s="443"/>
      <c r="E2240" s="203"/>
      <c r="F2240" s="215"/>
      <c r="G2240" s="205"/>
      <c r="H2240" s="206"/>
      <c r="I2240" s="496"/>
      <c r="J2240" s="467"/>
      <c r="K2240" s="467"/>
      <c r="L2240" s="467"/>
      <c r="M2240" s="618"/>
    </row>
    <row r="2241" spans="1:13" ht="17.25" customHeight="1">
      <c r="A2241" s="497"/>
      <c r="B2241" s="426">
        <v>23</v>
      </c>
      <c r="C2241" s="426"/>
      <c r="D2241" s="443"/>
      <c r="E2241" s="203"/>
      <c r="F2241" s="215"/>
      <c r="G2241" s="406" t="s">
        <v>1648</v>
      </c>
      <c r="H2241" s="406"/>
      <c r="I2241" s="406"/>
      <c r="J2241" s="467"/>
      <c r="K2241" s="467"/>
      <c r="L2241" s="467"/>
      <c r="M2241" s="618"/>
    </row>
    <row r="2242" spans="1:13" ht="17.25" customHeight="1">
      <c r="A2242" s="497"/>
      <c r="B2242" s="426"/>
      <c r="C2242" s="426"/>
      <c r="D2242" s="443">
        <v>2</v>
      </c>
      <c r="E2242" s="203"/>
      <c r="F2242" s="215"/>
      <c r="G2242" s="205"/>
      <c r="H2242" s="206" t="s">
        <v>1840</v>
      </c>
      <c r="I2242" s="496"/>
      <c r="J2242" s="467"/>
      <c r="K2242" s="467"/>
      <c r="L2242" s="467"/>
      <c r="M2242" s="618"/>
    </row>
    <row r="2243" spans="1:13" ht="17.25" customHeight="1">
      <c r="A2243" s="497"/>
      <c r="B2243" s="426"/>
      <c r="C2243" s="426"/>
      <c r="D2243" s="443"/>
      <c r="E2243" s="203">
        <v>1</v>
      </c>
      <c r="F2243" s="215"/>
      <c r="G2243" s="205"/>
      <c r="H2243" s="206"/>
      <c r="I2243" s="260" t="s">
        <v>1841</v>
      </c>
      <c r="J2243" s="467"/>
      <c r="K2243" s="258">
        <v>100</v>
      </c>
      <c r="L2243" s="258"/>
      <c r="M2243" s="618"/>
    </row>
    <row r="2244" spans="1:13" ht="26.25" customHeight="1">
      <c r="A2244" s="497"/>
      <c r="B2244" s="426"/>
      <c r="C2244" s="426"/>
      <c r="D2244" s="443"/>
      <c r="E2244" s="203"/>
      <c r="F2244" s="248"/>
      <c r="G2244" s="222"/>
      <c r="H2244" s="223"/>
      <c r="I2244" s="477" t="s">
        <v>1853</v>
      </c>
      <c r="J2244" s="403">
        <f>SUM(J2240:J2243)</f>
        <v>0</v>
      </c>
      <c r="K2244" s="403">
        <f>SUM(K2240:K2243)</f>
        <v>100</v>
      </c>
      <c r="L2244" s="403">
        <f>SUM(L2240:L2243)</f>
        <v>0</v>
      </c>
      <c r="M2244" s="621"/>
    </row>
    <row r="2245" spans="1:13" ht="17.25" customHeight="1">
      <c r="A2245" s="497"/>
      <c r="B2245" s="426"/>
      <c r="C2245" s="426"/>
      <c r="D2245" s="443"/>
      <c r="E2245" s="203"/>
      <c r="F2245" s="215"/>
      <c r="G2245" s="205"/>
      <c r="H2245" s="206"/>
      <c r="I2245" s="496"/>
      <c r="J2245" s="467"/>
      <c r="K2245" s="467"/>
      <c r="L2245" s="467"/>
      <c r="M2245" s="618"/>
    </row>
    <row r="2246" spans="1:13" ht="17.25" customHeight="1">
      <c r="A2246" s="497"/>
      <c r="B2246" s="426">
        <v>24</v>
      </c>
      <c r="C2246" s="426"/>
      <c r="D2246" s="443"/>
      <c r="E2246" s="203"/>
      <c r="F2246" s="215"/>
      <c r="G2246" s="406" t="s">
        <v>1649</v>
      </c>
      <c r="H2246" s="406"/>
      <c r="I2246" s="406"/>
      <c r="J2246" s="467"/>
      <c r="K2246" s="467"/>
      <c r="L2246" s="467"/>
      <c r="M2246" s="618"/>
    </row>
    <row r="2247" spans="1:13" ht="17.25" customHeight="1">
      <c r="A2247" s="497"/>
      <c r="B2247" s="426"/>
      <c r="C2247" s="426"/>
      <c r="D2247" s="443">
        <v>2</v>
      </c>
      <c r="E2247" s="203"/>
      <c r="F2247" s="215"/>
      <c r="G2247" s="205"/>
      <c r="H2247" s="206" t="s">
        <v>1840</v>
      </c>
      <c r="I2247" s="496"/>
      <c r="J2247" s="467"/>
      <c r="K2247" s="467"/>
      <c r="L2247" s="467"/>
      <c r="M2247" s="618"/>
    </row>
    <row r="2248" spans="1:13" ht="17.25" customHeight="1">
      <c r="A2248" s="497"/>
      <c r="B2248" s="426"/>
      <c r="C2248" s="426"/>
      <c r="D2248" s="443"/>
      <c r="E2248" s="203">
        <v>1</v>
      </c>
      <c r="F2248" s="215"/>
      <c r="G2248" s="205"/>
      <c r="H2248" s="206"/>
      <c r="I2248" s="260" t="s">
        <v>1841</v>
      </c>
      <c r="J2248" s="467"/>
      <c r="K2248" s="258">
        <v>12877</v>
      </c>
      <c r="L2248" s="258">
        <v>12877</v>
      </c>
      <c r="M2248" s="618">
        <f>L2248/K2248*100</f>
        <v>100</v>
      </c>
    </row>
    <row r="2249" spans="1:13" ht="17.25" customHeight="1">
      <c r="A2249" s="497"/>
      <c r="B2249" s="426"/>
      <c r="C2249" s="426"/>
      <c r="D2249" s="443"/>
      <c r="E2249" s="203"/>
      <c r="F2249" s="248"/>
      <c r="G2249" s="222"/>
      <c r="H2249" s="223"/>
      <c r="I2249" s="477" t="s">
        <v>1853</v>
      </c>
      <c r="J2249" s="403">
        <f>SUM(J2245:J2248)</f>
        <v>0</v>
      </c>
      <c r="K2249" s="403">
        <f>SUM(K2245:K2248)</f>
        <v>12877</v>
      </c>
      <c r="L2249" s="403">
        <f>SUM(L2245:L2248)</f>
        <v>12877</v>
      </c>
      <c r="M2249" s="621">
        <f>L2249/K2249*100</f>
        <v>100</v>
      </c>
    </row>
    <row r="2250" spans="1:13" ht="17.25" customHeight="1">
      <c r="A2250" s="497"/>
      <c r="B2250" s="426"/>
      <c r="C2250" s="426"/>
      <c r="D2250" s="443"/>
      <c r="E2250" s="203"/>
      <c r="F2250" s="215"/>
      <c r="G2250" s="205"/>
      <c r="H2250" s="206"/>
      <c r="I2250" s="496"/>
      <c r="J2250" s="467"/>
      <c r="K2250" s="467"/>
      <c r="L2250" s="467"/>
      <c r="M2250" s="618"/>
    </row>
    <row r="2251" spans="1:13" ht="17.25" customHeight="1">
      <c r="A2251" s="497"/>
      <c r="B2251" s="426">
        <v>25</v>
      </c>
      <c r="C2251" s="426"/>
      <c r="D2251" s="443"/>
      <c r="E2251" s="203"/>
      <c r="F2251" s="215"/>
      <c r="G2251" s="406" t="s">
        <v>1650</v>
      </c>
      <c r="H2251" s="406"/>
      <c r="I2251" s="406"/>
      <c r="J2251" s="467"/>
      <c r="K2251" s="467"/>
      <c r="L2251" s="467"/>
      <c r="M2251" s="618"/>
    </row>
    <row r="2252" spans="1:13" ht="17.25" customHeight="1">
      <c r="A2252" s="497"/>
      <c r="B2252" s="426"/>
      <c r="C2252" s="426"/>
      <c r="D2252" s="443">
        <v>2</v>
      </c>
      <c r="E2252" s="203"/>
      <c r="F2252" s="215"/>
      <c r="G2252" s="205"/>
      <c r="H2252" s="206" t="s">
        <v>1840</v>
      </c>
      <c r="I2252" s="496"/>
      <c r="J2252" s="467"/>
      <c r="K2252" s="467"/>
      <c r="L2252" s="467"/>
      <c r="M2252" s="618"/>
    </row>
    <row r="2253" spans="1:13" ht="17.25" customHeight="1">
      <c r="A2253" s="497"/>
      <c r="B2253" s="426"/>
      <c r="C2253" s="426"/>
      <c r="D2253" s="443"/>
      <c r="E2253" s="203">
        <v>1</v>
      </c>
      <c r="F2253" s="215"/>
      <c r="G2253" s="205"/>
      <c r="H2253" s="206"/>
      <c r="I2253" s="260" t="s">
        <v>1841</v>
      </c>
      <c r="J2253" s="467"/>
      <c r="K2253" s="258">
        <v>17993</v>
      </c>
      <c r="L2253" s="258">
        <v>12934</v>
      </c>
      <c r="M2253" s="618">
        <f>L2253/K2253*100</f>
        <v>71.88351025398767</v>
      </c>
    </row>
    <row r="2254" spans="1:13" ht="22.5" customHeight="1">
      <c r="A2254" s="497"/>
      <c r="B2254" s="426"/>
      <c r="C2254" s="426"/>
      <c r="D2254" s="443"/>
      <c r="E2254" s="203"/>
      <c r="F2254" s="248"/>
      <c r="G2254" s="222"/>
      <c r="H2254" s="223"/>
      <c r="I2254" s="477" t="s">
        <v>1853</v>
      </c>
      <c r="J2254" s="403">
        <f>SUM(J2250:J2253)</f>
        <v>0</v>
      </c>
      <c r="K2254" s="403">
        <f>SUM(K2250:K2253)</f>
        <v>17993</v>
      </c>
      <c r="L2254" s="403">
        <f>SUM(L2250:L2253)</f>
        <v>12934</v>
      </c>
      <c r="M2254" s="621">
        <f>L2254/K2254*100</f>
        <v>71.88351025398767</v>
      </c>
    </row>
    <row r="2255" spans="1:13" ht="17.25" customHeight="1">
      <c r="A2255" s="497"/>
      <c r="B2255" s="426"/>
      <c r="C2255" s="426"/>
      <c r="D2255" s="443"/>
      <c r="E2255" s="203"/>
      <c r="F2255" s="215"/>
      <c r="G2255" s="205"/>
      <c r="H2255" s="206"/>
      <c r="I2255" s="496"/>
      <c r="J2255" s="467"/>
      <c r="K2255" s="467"/>
      <c r="L2255" s="467"/>
      <c r="M2255" s="618"/>
    </row>
    <row r="2256" spans="1:13" ht="17.25" customHeight="1">
      <c r="A2256" s="497"/>
      <c r="B2256" s="426">
        <v>26</v>
      </c>
      <c r="C2256" s="426"/>
      <c r="D2256" s="443"/>
      <c r="E2256" s="203"/>
      <c r="F2256" s="215"/>
      <c r="G2256" s="406" t="s">
        <v>1651</v>
      </c>
      <c r="H2256" s="406"/>
      <c r="I2256" s="406"/>
      <c r="J2256" s="467"/>
      <c r="K2256" s="467"/>
      <c r="L2256" s="467"/>
      <c r="M2256" s="618"/>
    </row>
    <row r="2257" spans="1:13" ht="17.25" customHeight="1">
      <c r="A2257" s="497"/>
      <c r="B2257" s="426"/>
      <c r="C2257" s="426"/>
      <c r="D2257" s="443">
        <v>2</v>
      </c>
      <c r="E2257" s="203"/>
      <c r="F2257" s="215"/>
      <c r="G2257" s="205"/>
      <c r="H2257" s="206" t="s">
        <v>1840</v>
      </c>
      <c r="I2257" s="496"/>
      <c r="J2257" s="467"/>
      <c r="K2257" s="467"/>
      <c r="L2257" s="467"/>
      <c r="M2257" s="618"/>
    </row>
    <row r="2258" spans="1:13" ht="17.25" customHeight="1">
      <c r="A2258" s="497"/>
      <c r="B2258" s="426"/>
      <c r="C2258" s="426"/>
      <c r="D2258" s="443"/>
      <c r="E2258" s="203">
        <v>1</v>
      </c>
      <c r="F2258" s="215"/>
      <c r="G2258" s="205"/>
      <c r="H2258" s="206"/>
      <c r="I2258" s="260" t="s">
        <v>1841</v>
      </c>
      <c r="J2258" s="467"/>
      <c r="K2258" s="258">
        <v>100</v>
      </c>
      <c r="L2258" s="258"/>
      <c r="M2258" s="618"/>
    </row>
    <row r="2259" spans="1:13" ht="23.25" customHeight="1">
      <c r="A2259" s="497"/>
      <c r="B2259" s="426"/>
      <c r="C2259" s="426"/>
      <c r="D2259" s="443"/>
      <c r="E2259" s="203"/>
      <c r="F2259" s="248"/>
      <c r="G2259" s="222"/>
      <c r="H2259" s="223"/>
      <c r="I2259" s="477" t="s">
        <v>1853</v>
      </c>
      <c r="J2259" s="403">
        <f>SUM(J2255:J2258)</f>
        <v>0</v>
      </c>
      <c r="K2259" s="403">
        <f>SUM(K2255:K2258)</f>
        <v>100</v>
      </c>
      <c r="L2259" s="403">
        <f>SUM(L2255:L2258)</f>
        <v>0</v>
      </c>
      <c r="M2259" s="621"/>
    </row>
    <row r="2260" spans="1:13" ht="11.25" customHeight="1">
      <c r="A2260" s="497"/>
      <c r="B2260" s="426"/>
      <c r="C2260" s="426"/>
      <c r="D2260" s="443"/>
      <c r="E2260" s="203"/>
      <c r="F2260" s="215"/>
      <c r="G2260" s="205"/>
      <c r="H2260" s="206"/>
      <c r="I2260" s="496"/>
      <c r="J2260" s="467"/>
      <c r="K2260" s="467"/>
      <c r="L2260" s="467"/>
      <c r="M2260" s="618"/>
    </row>
    <row r="2261" spans="1:13" ht="17.25" customHeight="1">
      <c r="A2261" s="497"/>
      <c r="B2261" s="426">
        <v>27</v>
      </c>
      <c r="C2261" s="426"/>
      <c r="D2261" s="443"/>
      <c r="E2261" s="203"/>
      <c r="F2261" s="215"/>
      <c r="G2261" s="406" t="s">
        <v>1677</v>
      </c>
      <c r="H2261" s="406"/>
      <c r="I2261" s="406"/>
      <c r="J2261" s="467"/>
      <c r="K2261" s="467"/>
      <c r="L2261" s="467"/>
      <c r="M2261" s="618"/>
    </row>
    <row r="2262" spans="1:13" ht="17.25" customHeight="1">
      <c r="A2262" s="497"/>
      <c r="B2262" s="426"/>
      <c r="C2262" s="426"/>
      <c r="D2262" s="443">
        <v>2</v>
      </c>
      <c r="E2262" s="203"/>
      <c r="F2262" s="215"/>
      <c r="G2262" s="205"/>
      <c r="H2262" s="206" t="s">
        <v>1840</v>
      </c>
      <c r="I2262" s="496"/>
      <c r="J2262" s="467"/>
      <c r="K2262" s="467"/>
      <c r="L2262" s="467"/>
      <c r="M2262" s="618"/>
    </row>
    <row r="2263" spans="1:13" ht="17.25" customHeight="1">
      <c r="A2263" s="497"/>
      <c r="B2263" s="426"/>
      <c r="C2263" s="426"/>
      <c r="D2263" s="443"/>
      <c r="E2263" s="203">
        <v>1</v>
      </c>
      <c r="F2263" s="215"/>
      <c r="G2263" s="205"/>
      <c r="H2263" s="206"/>
      <c r="I2263" s="260" t="s">
        <v>1841</v>
      </c>
      <c r="J2263" s="467"/>
      <c r="K2263" s="258">
        <v>18615</v>
      </c>
      <c r="L2263" s="258">
        <v>13747</v>
      </c>
      <c r="M2263" s="618">
        <f>L2263/K2263*100</f>
        <v>73.84904646790223</v>
      </c>
    </row>
    <row r="2264" spans="1:13" ht="17.25" customHeight="1">
      <c r="A2264" s="497"/>
      <c r="B2264" s="426"/>
      <c r="C2264" s="426"/>
      <c r="D2264" s="443"/>
      <c r="E2264" s="203"/>
      <c r="F2264" s="248"/>
      <c r="G2264" s="222"/>
      <c r="H2264" s="223"/>
      <c r="I2264" s="477" t="s">
        <v>1853</v>
      </c>
      <c r="J2264" s="403">
        <f>SUM(J2260:J2263)</f>
        <v>0</v>
      </c>
      <c r="K2264" s="403">
        <f>SUM(K2260:K2263)</f>
        <v>18615</v>
      </c>
      <c r="L2264" s="403">
        <f>SUM(L2260:L2263)</f>
        <v>13747</v>
      </c>
      <c r="M2264" s="621">
        <f>L2264/K2264*100</f>
        <v>73.84904646790223</v>
      </c>
    </row>
    <row r="2265" spans="1:13" ht="17.25" customHeight="1">
      <c r="A2265" s="497"/>
      <c r="B2265" s="426"/>
      <c r="C2265" s="426"/>
      <c r="D2265" s="443"/>
      <c r="E2265" s="203"/>
      <c r="F2265" s="215"/>
      <c r="G2265" s="205"/>
      <c r="H2265" s="206"/>
      <c r="I2265" s="496"/>
      <c r="J2265" s="467"/>
      <c r="K2265" s="467"/>
      <c r="L2265" s="467"/>
      <c r="M2265" s="618"/>
    </row>
    <row r="2266" spans="1:13" ht="17.25" customHeight="1">
      <c r="A2266" s="497"/>
      <c r="B2266" s="426">
        <v>28</v>
      </c>
      <c r="C2266" s="426"/>
      <c r="D2266" s="443"/>
      <c r="E2266" s="203"/>
      <c r="F2266" s="215"/>
      <c r="G2266" s="406" t="s">
        <v>1678</v>
      </c>
      <c r="H2266" s="406"/>
      <c r="I2266" s="406"/>
      <c r="J2266" s="467"/>
      <c r="K2266" s="467"/>
      <c r="L2266" s="467"/>
      <c r="M2266" s="618"/>
    </row>
    <row r="2267" spans="1:13" ht="17.25" customHeight="1">
      <c r="A2267" s="497"/>
      <c r="B2267" s="426"/>
      <c r="C2267" s="426"/>
      <c r="D2267" s="443">
        <v>2</v>
      </c>
      <c r="E2267" s="203"/>
      <c r="F2267" s="215"/>
      <c r="G2267" s="205"/>
      <c r="H2267" s="206" t="s">
        <v>1840</v>
      </c>
      <c r="I2267" s="496"/>
      <c r="J2267" s="467"/>
      <c r="K2267" s="467"/>
      <c r="L2267" s="467"/>
      <c r="M2267" s="618"/>
    </row>
    <row r="2268" spans="1:13" ht="21" customHeight="1">
      <c r="A2268" s="497"/>
      <c r="B2268" s="426"/>
      <c r="C2268" s="426"/>
      <c r="D2268" s="443"/>
      <c r="E2268" s="203">
        <v>1</v>
      </c>
      <c r="F2268" s="215"/>
      <c r="G2268" s="205"/>
      <c r="H2268" s="206"/>
      <c r="I2268" s="260" t="s">
        <v>1841</v>
      </c>
      <c r="J2268" s="467"/>
      <c r="K2268" s="258">
        <v>100</v>
      </c>
      <c r="L2268" s="258"/>
      <c r="M2268" s="618"/>
    </row>
    <row r="2269" spans="1:13" ht="17.25" customHeight="1">
      <c r="A2269" s="497"/>
      <c r="B2269" s="426"/>
      <c r="C2269" s="426"/>
      <c r="D2269" s="443"/>
      <c r="E2269" s="203"/>
      <c r="F2269" s="248"/>
      <c r="G2269" s="222"/>
      <c r="H2269" s="223"/>
      <c r="I2269" s="477" t="s">
        <v>1853</v>
      </c>
      <c r="J2269" s="403">
        <f>SUM(J2265:J2268)</f>
        <v>0</v>
      </c>
      <c r="K2269" s="403">
        <f>SUM(K2265:K2268)</f>
        <v>100</v>
      </c>
      <c r="L2269" s="403">
        <f>SUM(L2265:L2268)</f>
        <v>0</v>
      </c>
      <c r="M2269" s="621"/>
    </row>
    <row r="2270" spans="1:13" ht="13.5" customHeight="1">
      <c r="A2270" s="497"/>
      <c r="B2270" s="426"/>
      <c r="C2270" s="426"/>
      <c r="D2270" s="443"/>
      <c r="E2270" s="203"/>
      <c r="F2270" s="215"/>
      <c r="G2270" s="205"/>
      <c r="H2270" s="206"/>
      <c r="I2270" s="496"/>
      <c r="J2270" s="467"/>
      <c r="K2270" s="467"/>
      <c r="L2270" s="467"/>
      <c r="M2270" s="618"/>
    </row>
    <row r="2271" spans="1:13" ht="17.25" customHeight="1">
      <c r="A2271" s="497"/>
      <c r="B2271" s="426">
        <v>29</v>
      </c>
      <c r="C2271" s="426"/>
      <c r="D2271" s="443"/>
      <c r="E2271" s="203"/>
      <c r="F2271" s="215"/>
      <c r="G2271" s="406" t="s">
        <v>1679</v>
      </c>
      <c r="H2271" s="406"/>
      <c r="I2271" s="406"/>
      <c r="J2271" s="467"/>
      <c r="K2271" s="467"/>
      <c r="L2271" s="467"/>
      <c r="M2271" s="618"/>
    </row>
    <row r="2272" spans="1:13" ht="17.25" customHeight="1">
      <c r="A2272" s="497"/>
      <c r="B2272" s="426"/>
      <c r="C2272" s="426"/>
      <c r="D2272" s="443">
        <v>2</v>
      </c>
      <c r="E2272" s="203"/>
      <c r="F2272" s="215"/>
      <c r="G2272" s="205"/>
      <c r="H2272" s="206" t="s">
        <v>1840</v>
      </c>
      <c r="I2272" s="496"/>
      <c r="J2272" s="467"/>
      <c r="K2272" s="467"/>
      <c r="L2272" s="467"/>
      <c r="M2272" s="618"/>
    </row>
    <row r="2273" spans="1:13" ht="25.5" customHeight="1">
      <c r="A2273" s="497"/>
      <c r="B2273" s="426"/>
      <c r="C2273" s="426"/>
      <c r="D2273" s="443"/>
      <c r="E2273" s="203">
        <v>1</v>
      </c>
      <c r="F2273" s="215"/>
      <c r="G2273" s="205"/>
      <c r="H2273" s="206"/>
      <c r="I2273" s="260" t="s">
        <v>1841</v>
      </c>
      <c r="J2273" s="467"/>
      <c r="K2273" s="258">
        <v>5429</v>
      </c>
      <c r="L2273" s="258">
        <v>5087</v>
      </c>
      <c r="M2273" s="618">
        <f>L2273/K2273*100</f>
        <v>93.70049732915822</v>
      </c>
    </row>
    <row r="2274" spans="1:13" ht="17.25" customHeight="1">
      <c r="A2274" s="497"/>
      <c r="B2274" s="426"/>
      <c r="C2274" s="426"/>
      <c r="D2274" s="443"/>
      <c r="E2274" s="203"/>
      <c r="F2274" s="248"/>
      <c r="G2274" s="222"/>
      <c r="H2274" s="223"/>
      <c r="I2274" s="477" t="s">
        <v>1853</v>
      </c>
      <c r="J2274" s="403">
        <f>SUM(J2270:J2273)</f>
        <v>0</v>
      </c>
      <c r="K2274" s="403">
        <f>SUM(K2270:K2273)</f>
        <v>5429</v>
      </c>
      <c r="L2274" s="403">
        <f>SUM(L2270:L2273)</f>
        <v>5087</v>
      </c>
      <c r="M2274" s="621">
        <f>L2274/K2274*100</f>
        <v>93.70049732915822</v>
      </c>
    </row>
    <row r="2275" spans="1:13" ht="12" customHeight="1">
      <c r="A2275" s="497"/>
      <c r="B2275" s="426"/>
      <c r="C2275" s="426"/>
      <c r="D2275" s="443"/>
      <c r="E2275" s="203"/>
      <c r="F2275" s="215"/>
      <c r="G2275" s="205"/>
      <c r="H2275" s="206"/>
      <c r="I2275" s="496"/>
      <c r="J2275" s="467"/>
      <c r="K2275" s="467"/>
      <c r="L2275" s="467"/>
      <c r="M2275" s="618"/>
    </row>
    <row r="2276" spans="1:13" ht="17.25" customHeight="1">
      <c r="A2276" s="497"/>
      <c r="B2276" s="426">
        <v>30</v>
      </c>
      <c r="C2276" s="426"/>
      <c r="D2276" s="443"/>
      <c r="E2276" s="203"/>
      <c r="F2276" s="215"/>
      <c r="G2276" s="406" t="s">
        <v>1681</v>
      </c>
      <c r="H2276" s="406"/>
      <c r="I2276" s="406"/>
      <c r="J2276" s="467"/>
      <c r="K2276" s="467"/>
      <c r="L2276" s="467"/>
      <c r="M2276" s="618"/>
    </row>
    <row r="2277" spans="1:13" ht="17.25" customHeight="1">
      <c r="A2277" s="497"/>
      <c r="B2277" s="426"/>
      <c r="C2277" s="426"/>
      <c r="D2277" s="443">
        <v>2</v>
      </c>
      <c r="E2277" s="203"/>
      <c r="F2277" s="215"/>
      <c r="G2277" s="205"/>
      <c r="H2277" s="206" t="s">
        <v>1840</v>
      </c>
      <c r="I2277" s="496"/>
      <c r="J2277" s="467"/>
      <c r="K2277" s="467"/>
      <c r="L2277" s="467"/>
      <c r="M2277" s="618"/>
    </row>
    <row r="2278" spans="1:13" ht="17.25" customHeight="1">
      <c r="A2278" s="497"/>
      <c r="B2278" s="426"/>
      <c r="C2278" s="426"/>
      <c r="D2278" s="443"/>
      <c r="E2278" s="203">
        <v>1</v>
      </c>
      <c r="F2278" s="215"/>
      <c r="G2278" s="205"/>
      <c r="H2278" s="206"/>
      <c r="I2278" s="260" t="s">
        <v>1841</v>
      </c>
      <c r="J2278" s="467"/>
      <c r="K2278" s="258">
        <v>1746</v>
      </c>
      <c r="L2278" s="258">
        <v>48</v>
      </c>
      <c r="M2278" s="618">
        <f>L2278/K2278*100</f>
        <v>2.7491408934707904</v>
      </c>
    </row>
    <row r="2279" spans="1:13" ht="17.25" customHeight="1">
      <c r="A2279" s="497"/>
      <c r="B2279" s="426"/>
      <c r="C2279" s="426"/>
      <c r="D2279" s="443"/>
      <c r="E2279" s="203"/>
      <c r="F2279" s="248"/>
      <c r="G2279" s="222"/>
      <c r="H2279" s="223"/>
      <c r="I2279" s="477" t="s">
        <v>1853</v>
      </c>
      <c r="J2279" s="403">
        <f>SUM(J2275:J2278)</f>
        <v>0</v>
      </c>
      <c r="K2279" s="403">
        <f>SUM(K2275:K2278)</f>
        <v>1746</v>
      </c>
      <c r="L2279" s="403">
        <f>SUM(L2275:L2278)</f>
        <v>48</v>
      </c>
      <c r="M2279" s="621">
        <f>L2279/K2279*100</f>
        <v>2.7491408934707904</v>
      </c>
    </row>
    <row r="2280" spans="1:13" ht="11.25" customHeight="1">
      <c r="A2280" s="497"/>
      <c r="B2280" s="426"/>
      <c r="C2280" s="426"/>
      <c r="D2280" s="443"/>
      <c r="E2280" s="203"/>
      <c r="F2280" s="215"/>
      <c r="G2280" s="205"/>
      <c r="H2280" s="206"/>
      <c r="I2280" s="496"/>
      <c r="J2280" s="467"/>
      <c r="K2280" s="467"/>
      <c r="L2280" s="467"/>
      <c r="M2280" s="618"/>
    </row>
    <row r="2281" spans="1:13" ht="17.25" customHeight="1">
      <c r="A2281" s="497"/>
      <c r="B2281" s="426">
        <v>31</v>
      </c>
      <c r="C2281" s="426"/>
      <c r="D2281" s="443"/>
      <c r="E2281" s="203"/>
      <c r="F2281" s="215"/>
      <c r="G2281" s="406" t="s">
        <v>1685</v>
      </c>
      <c r="H2281" s="406"/>
      <c r="I2281" s="406"/>
      <c r="J2281" s="467"/>
      <c r="K2281" s="467"/>
      <c r="L2281" s="467"/>
      <c r="M2281" s="618"/>
    </row>
    <row r="2282" spans="1:13" ht="17.25" customHeight="1">
      <c r="A2282" s="497"/>
      <c r="B2282" s="426"/>
      <c r="C2282" s="426"/>
      <c r="D2282" s="443">
        <v>2</v>
      </c>
      <c r="E2282" s="203"/>
      <c r="F2282" s="215"/>
      <c r="G2282" s="205"/>
      <c r="H2282" s="206" t="s">
        <v>1840</v>
      </c>
      <c r="I2282" s="496"/>
      <c r="J2282" s="467"/>
      <c r="K2282" s="467"/>
      <c r="L2282" s="467"/>
      <c r="M2282" s="618"/>
    </row>
    <row r="2283" spans="1:13" ht="17.25" customHeight="1">
      <c r="A2283" s="497"/>
      <c r="B2283" s="426"/>
      <c r="C2283" s="426"/>
      <c r="D2283" s="443"/>
      <c r="E2283" s="203">
        <v>1</v>
      </c>
      <c r="F2283" s="215"/>
      <c r="G2283" s="205"/>
      <c r="H2283" s="206"/>
      <c r="I2283" s="260" t="s">
        <v>1841</v>
      </c>
      <c r="J2283" s="467"/>
      <c r="K2283" s="258">
        <v>100</v>
      </c>
      <c r="L2283" s="258"/>
      <c r="M2283" s="618"/>
    </row>
    <row r="2284" spans="1:13" ht="23.25" customHeight="1">
      <c r="A2284" s="497"/>
      <c r="B2284" s="426"/>
      <c r="C2284" s="426"/>
      <c r="D2284" s="443"/>
      <c r="E2284" s="203"/>
      <c r="F2284" s="248"/>
      <c r="G2284" s="222"/>
      <c r="H2284" s="223"/>
      <c r="I2284" s="477" t="s">
        <v>1853</v>
      </c>
      <c r="J2284" s="403">
        <f>SUM(J2280:J2283)</f>
        <v>0</v>
      </c>
      <c r="K2284" s="403">
        <f>SUM(K2280:K2283)</f>
        <v>100</v>
      </c>
      <c r="L2284" s="403">
        <f>SUM(L2280:L2283)</f>
        <v>0</v>
      </c>
      <c r="M2284" s="621"/>
    </row>
    <row r="2285" spans="1:13" ht="17.25" customHeight="1">
      <c r="A2285" s="497"/>
      <c r="B2285" s="426"/>
      <c r="C2285" s="426"/>
      <c r="D2285" s="443"/>
      <c r="E2285" s="203"/>
      <c r="F2285" s="215"/>
      <c r="G2285" s="205"/>
      <c r="H2285" s="206"/>
      <c r="I2285" s="496"/>
      <c r="J2285" s="467"/>
      <c r="K2285" s="467"/>
      <c r="L2285" s="467"/>
      <c r="M2285" s="618"/>
    </row>
    <row r="2286" spans="1:13" ht="17.25" customHeight="1">
      <c r="A2286" s="497"/>
      <c r="B2286" s="426">
        <v>32</v>
      </c>
      <c r="C2286" s="426"/>
      <c r="D2286" s="443"/>
      <c r="E2286" s="203"/>
      <c r="F2286" s="215"/>
      <c r="G2286" s="406" t="s">
        <v>1686</v>
      </c>
      <c r="H2286" s="406"/>
      <c r="I2286" s="406"/>
      <c r="J2286" s="467"/>
      <c r="K2286" s="467"/>
      <c r="L2286" s="467"/>
      <c r="M2286" s="618"/>
    </row>
    <row r="2287" spans="1:13" ht="17.25" customHeight="1">
      <c r="A2287" s="497"/>
      <c r="B2287" s="426"/>
      <c r="C2287" s="426"/>
      <c r="D2287" s="443">
        <v>2</v>
      </c>
      <c r="E2287" s="203"/>
      <c r="F2287" s="215"/>
      <c r="G2287" s="205"/>
      <c r="H2287" s="206" t="s">
        <v>1840</v>
      </c>
      <c r="I2287" s="496"/>
      <c r="J2287" s="467"/>
      <c r="K2287" s="467"/>
      <c r="L2287" s="467"/>
      <c r="M2287" s="618"/>
    </row>
    <row r="2288" spans="1:13" ht="17.25" customHeight="1">
      <c r="A2288" s="497"/>
      <c r="B2288" s="426"/>
      <c r="C2288" s="426"/>
      <c r="D2288" s="443"/>
      <c r="E2288" s="203">
        <v>1</v>
      </c>
      <c r="F2288" s="215"/>
      <c r="G2288" s="205"/>
      <c r="H2288" s="206"/>
      <c r="I2288" s="260" t="s">
        <v>1841</v>
      </c>
      <c r="J2288" s="467"/>
      <c r="K2288" s="258">
        <v>18552</v>
      </c>
      <c r="L2288" s="258">
        <v>17104</v>
      </c>
      <c r="M2288" s="618">
        <f>L2288/K2288*100</f>
        <v>92.1949115998275</v>
      </c>
    </row>
    <row r="2289" spans="1:13" ht="23.25" customHeight="1">
      <c r="A2289" s="497"/>
      <c r="B2289" s="426"/>
      <c r="C2289" s="426"/>
      <c r="D2289" s="443"/>
      <c r="E2289" s="203"/>
      <c r="F2289" s="248"/>
      <c r="G2289" s="222"/>
      <c r="H2289" s="223"/>
      <c r="I2289" s="477" t="s">
        <v>1853</v>
      </c>
      <c r="J2289" s="403">
        <f>SUM(J2285:J2288)</f>
        <v>0</v>
      </c>
      <c r="K2289" s="403">
        <f>SUM(K2285:K2288)</f>
        <v>18552</v>
      </c>
      <c r="L2289" s="403">
        <f>SUM(L2285:L2288)</f>
        <v>17104</v>
      </c>
      <c r="M2289" s="621">
        <f>L2289/K2289*100</f>
        <v>92.1949115998275</v>
      </c>
    </row>
    <row r="2290" spans="1:13" ht="17.25" customHeight="1">
      <c r="A2290" s="497"/>
      <c r="B2290" s="426"/>
      <c r="C2290" s="426"/>
      <c r="D2290" s="443"/>
      <c r="E2290" s="203"/>
      <c r="F2290" s="215"/>
      <c r="G2290" s="205"/>
      <c r="H2290" s="206"/>
      <c r="I2290" s="496"/>
      <c r="J2290" s="467"/>
      <c r="K2290" s="467"/>
      <c r="L2290" s="467"/>
      <c r="M2290" s="618"/>
    </row>
    <row r="2291" spans="1:13" ht="17.25" customHeight="1">
      <c r="A2291" s="497"/>
      <c r="B2291" s="426">
        <v>33</v>
      </c>
      <c r="C2291" s="426"/>
      <c r="D2291" s="443"/>
      <c r="E2291" s="203"/>
      <c r="F2291" s="215"/>
      <c r="G2291" s="406" t="s">
        <v>1687</v>
      </c>
      <c r="H2291" s="406"/>
      <c r="I2291" s="406"/>
      <c r="J2291" s="467"/>
      <c r="K2291" s="467"/>
      <c r="L2291" s="467"/>
      <c r="M2291" s="618"/>
    </row>
    <row r="2292" spans="1:13" ht="17.25" customHeight="1">
      <c r="A2292" s="497"/>
      <c r="B2292" s="426"/>
      <c r="C2292" s="426"/>
      <c r="D2292" s="443">
        <v>2</v>
      </c>
      <c r="E2292" s="203"/>
      <c r="F2292" s="215"/>
      <c r="G2292" s="205"/>
      <c r="H2292" s="206" t="s">
        <v>1840</v>
      </c>
      <c r="I2292" s="496"/>
      <c r="J2292" s="467"/>
      <c r="K2292" s="467"/>
      <c r="L2292" s="467"/>
      <c r="M2292" s="618"/>
    </row>
    <row r="2293" spans="1:13" ht="17.25" customHeight="1">
      <c r="A2293" s="497"/>
      <c r="B2293" s="426"/>
      <c r="C2293" s="426"/>
      <c r="D2293" s="443"/>
      <c r="E2293" s="203">
        <v>1</v>
      </c>
      <c r="F2293" s="215"/>
      <c r="G2293" s="205"/>
      <c r="H2293" s="206"/>
      <c r="I2293" s="260" t="s">
        <v>1841</v>
      </c>
      <c r="J2293" s="467"/>
      <c r="K2293" s="258">
        <v>100</v>
      </c>
      <c r="L2293" s="258"/>
      <c r="M2293" s="618"/>
    </row>
    <row r="2294" spans="1:13" ht="21" customHeight="1">
      <c r="A2294" s="497"/>
      <c r="B2294" s="426"/>
      <c r="C2294" s="426"/>
      <c r="D2294" s="443"/>
      <c r="E2294" s="203"/>
      <c r="F2294" s="248"/>
      <c r="G2294" s="222"/>
      <c r="H2294" s="223"/>
      <c r="I2294" s="477" t="s">
        <v>1853</v>
      </c>
      <c r="J2294" s="403">
        <f>SUM(J2290:J2293)</f>
        <v>0</v>
      </c>
      <c r="K2294" s="403">
        <f>SUM(K2290:K2293)</f>
        <v>100</v>
      </c>
      <c r="L2294" s="403">
        <f>SUM(L2290:L2293)</f>
        <v>0</v>
      </c>
      <c r="M2294" s="621"/>
    </row>
    <row r="2295" spans="1:13" ht="17.25" customHeight="1">
      <c r="A2295" s="497"/>
      <c r="B2295" s="426"/>
      <c r="C2295" s="426"/>
      <c r="D2295" s="443"/>
      <c r="E2295" s="203"/>
      <c r="F2295" s="215"/>
      <c r="G2295" s="205"/>
      <c r="H2295" s="206"/>
      <c r="I2295" s="496"/>
      <c r="J2295" s="467"/>
      <c r="K2295" s="467"/>
      <c r="L2295" s="467"/>
      <c r="M2295" s="618"/>
    </row>
    <row r="2296" spans="1:13" ht="17.25" customHeight="1">
      <c r="A2296" s="497"/>
      <c r="B2296" s="426">
        <v>34</v>
      </c>
      <c r="C2296" s="426"/>
      <c r="D2296" s="443"/>
      <c r="E2296" s="203"/>
      <c r="F2296" s="215"/>
      <c r="G2296" s="406" t="s">
        <v>1688</v>
      </c>
      <c r="H2296" s="406"/>
      <c r="I2296" s="406"/>
      <c r="J2296" s="467"/>
      <c r="K2296" s="467"/>
      <c r="L2296" s="467"/>
      <c r="M2296" s="618"/>
    </row>
    <row r="2297" spans="1:13" ht="17.25" customHeight="1">
      <c r="A2297" s="497"/>
      <c r="B2297" s="426"/>
      <c r="C2297" s="426"/>
      <c r="D2297" s="443">
        <v>2</v>
      </c>
      <c r="E2297" s="203"/>
      <c r="F2297" s="215"/>
      <c r="G2297" s="205"/>
      <c r="H2297" s="206" t="s">
        <v>1840</v>
      </c>
      <c r="I2297" s="496"/>
      <c r="J2297" s="467"/>
      <c r="K2297" s="467"/>
      <c r="L2297" s="467"/>
      <c r="M2297" s="618"/>
    </row>
    <row r="2298" spans="1:13" ht="17.25" customHeight="1">
      <c r="A2298" s="497"/>
      <c r="B2298" s="426"/>
      <c r="C2298" s="426"/>
      <c r="D2298" s="443"/>
      <c r="E2298" s="203">
        <v>1</v>
      </c>
      <c r="F2298" s="215"/>
      <c r="G2298" s="205"/>
      <c r="H2298" s="206"/>
      <c r="I2298" s="260" t="s">
        <v>1841</v>
      </c>
      <c r="J2298" s="467"/>
      <c r="K2298" s="258">
        <v>100</v>
      </c>
      <c r="L2298" s="258"/>
      <c r="M2298" s="618"/>
    </row>
    <row r="2299" spans="1:13" ht="22.5" customHeight="1">
      <c r="A2299" s="497"/>
      <c r="B2299" s="426"/>
      <c r="C2299" s="426"/>
      <c r="D2299" s="443"/>
      <c r="E2299" s="203"/>
      <c r="F2299" s="248"/>
      <c r="G2299" s="222"/>
      <c r="H2299" s="223"/>
      <c r="I2299" s="477" t="s">
        <v>1853</v>
      </c>
      <c r="J2299" s="403">
        <f>SUM(J2295:J2298)</f>
        <v>0</v>
      </c>
      <c r="K2299" s="403">
        <f>SUM(K2295:K2298)</f>
        <v>100</v>
      </c>
      <c r="L2299" s="403">
        <f>SUM(L2295:L2298)</f>
        <v>0</v>
      </c>
      <c r="M2299" s="621"/>
    </row>
    <row r="2300" spans="1:13" ht="17.25" customHeight="1">
      <c r="A2300" s="497"/>
      <c r="B2300" s="426"/>
      <c r="C2300" s="426"/>
      <c r="D2300" s="443"/>
      <c r="E2300" s="203"/>
      <c r="F2300" s="215"/>
      <c r="G2300" s="205"/>
      <c r="H2300" s="206"/>
      <c r="I2300" s="496"/>
      <c r="J2300" s="467"/>
      <c r="K2300" s="467"/>
      <c r="L2300" s="467"/>
      <c r="M2300" s="618"/>
    </row>
    <row r="2301" spans="1:13" ht="17.25" customHeight="1">
      <c r="A2301" s="497"/>
      <c r="B2301" s="426">
        <v>35</v>
      </c>
      <c r="C2301" s="426"/>
      <c r="D2301" s="443"/>
      <c r="E2301" s="203"/>
      <c r="F2301" s="215"/>
      <c r="G2301" s="406" t="s">
        <v>1689</v>
      </c>
      <c r="H2301" s="406"/>
      <c r="I2301" s="406"/>
      <c r="J2301" s="467"/>
      <c r="K2301" s="467"/>
      <c r="L2301" s="467"/>
      <c r="M2301" s="618"/>
    </row>
    <row r="2302" spans="1:13" ht="17.25" customHeight="1">
      <c r="A2302" s="497"/>
      <c r="B2302" s="426"/>
      <c r="C2302" s="426"/>
      <c r="D2302" s="443">
        <v>2</v>
      </c>
      <c r="E2302" s="203"/>
      <c r="F2302" s="215"/>
      <c r="G2302" s="205"/>
      <c r="H2302" s="206" t="s">
        <v>1840</v>
      </c>
      <c r="I2302" s="496"/>
      <c r="J2302" s="467"/>
      <c r="K2302" s="467"/>
      <c r="L2302" s="467"/>
      <c r="M2302" s="618"/>
    </row>
    <row r="2303" spans="1:13" ht="17.25" customHeight="1">
      <c r="A2303" s="497"/>
      <c r="B2303" s="426"/>
      <c r="C2303" s="426"/>
      <c r="D2303" s="443"/>
      <c r="E2303" s="203">
        <v>1</v>
      </c>
      <c r="F2303" s="215"/>
      <c r="G2303" s="205"/>
      <c r="H2303" s="206"/>
      <c r="I2303" s="260" t="s">
        <v>1841</v>
      </c>
      <c r="J2303" s="467"/>
      <c r="K2303" s="258">
        <v>100</v>
      </c>
      <c r="L2303" s="258"/>
      <c r="M2303" s="618"/>
    </row>
    <row r="2304" spans="1:13" ht="22.5" customHeight="1">
      <c r="A2304" s="497"/>
      <c r="B2304" s="426"/>
      <c r="C2304" s="426"/>
      <c r="D2304" s="443"/>
      <c r="E2304" s="203"/>
      <c r="F2304" s="248"/>
      <c r="G2304" s="222"/>
      <c r="H2304" s="223"/>
      <c r="I2304" s="477" t="s">
        <v>1853</v>
      </c>
      <c r="J2304" s="403">
        <f>SUM(J2300:J2303)</f>
        <v>0</v>
      </c>
      <c r="K2304" s="403">
        <f>SUM(K2300:K2303)</f>
        <v>100</v>
      </c>
      <c r="L2304" s="403">
        <f>SUM(L2300:L2303)</f>
        <v>0</v>
      </c>
      <c r="M2304" s="621"/>
    </row>
    <row r="2305" spans="1:13" ht="17.25" customHeight="1">
      <c r="A2305" s="497"/>
      <c r="B2305" s="426"/>
      <c r="C2305" s="426"/>
      <c r="D2305" s="443"/>
      <c r="E2305" s="203"/>
      <c r="F2305" s="215"/>
      <c r="G2305" s="205"/>
      <c r="H2305" s="206"/>
      <c r="I2305" s="496"/>
      <c r="J2305" s="467"/>
      <c r="K2305" s="467"/>
      <c r="L2305" s="467"/>
      <c r="M2305" s="618"/>
    </row>
    <row r="2306" spans="1:13" ht="17.25" customHeight="1">
      <c r="A2306" s="497"/>
      <c r="B2306" s="426">
        <v>36</v>
      </c>
      <c r="C2306" s="426"/>
      <c r="D2306" s="443"/>
      <c r="E2306" s="203"/>
      <c r="F2306" s="215"/>
      <c r="G2306" s="406" t="s">
        <v>1690</v>
      </c>
      <c r="H2306" s="406"/>
      <c r="I2306" s="406"/>
      <c r="J2306" s="467"/>
      <c r="K2306" s="467"/>
      <c r="L2306" s="467"/>
      <c r="M2306" s="618"/>
    </row>
    <row r="2307" spans="1:13" ht="17.25" customHeight="1">
      <c r="A2307" s="497"/>
      <c r="B2307" s="426"/>
      <c r="C2307" s="426"/>
      <c r="D2307" s="443">
        <v>2</v>
      </c>
      <c r="E2307" s="203"/>
      <c r="F2307" s="215"/>
      <c r="G2307" s="205"/>
      <c r="H2307" s="206" t="s">
        <v>1840</v>
      </c>
      <c r="I2307" s="496"/>
      <c r="J2307" s="467"/>
      <c r="K2307" s="467"/>
      <c r="L2307" s="467"/>
      <c r="M2307" s="618"/>
    </row>
    <row r="2308" spans="1:13" ht="17.25" customHeight="1">
      <c r="A2308" s="497"/>
      <c r="B2308" s="426"/>
      <c r="C2308" s="426"/>
      <c r="D2308" s="443"/>
      <c r="E2308" s="203">
        <v>1</v>
      </c>
      <c r="F2308" s="215"/>
      <c r="G2308" s="205"/>
      <c r="H2308" s="206"/>
      <c r="I2308" s="260" t="s">
        <v>1841</v>
      </c>
      <c r="J2308" s="467"/>
      <c r="K2308" s="258">
        <v>100</v>
      </c>
      <c r="L2308" s="258"/>
      <c r="M2308" s="618"/>
    </row>
    <row r="2309" spans="1:13" ht="17.25" customHeight="1">
      <c r="A2309" s="497"/>
      <c r="B2309" s="426"/>
      <c r="C2309" s="426"/>
      <c r="D2309" s="443"/>
      <c r="E2309" s="203"/>
      <c r="F2309" s="248"/>
      <c r="G2309" s="222"/>
      <c r="H2309" s="223"/>
      <c r="I2309" s="477" t="s">
        <v>1853</v>
      </c>
      <c r="J2309" s="403">
        <f>SUM(J2305:J2308)</f>
        <v>0</v>
      </c>
      <c r="K2309" s="403">
        <f>SUM(K2305:K2308)</f>
        <v>100</v>
      </c>
      <c r="L2309" s="403">
        <f>SUM(L2305:L2308)</f>
        <v>0</v>
      </c>
      <c r="M2309" s="621"/>
    </row>
    <row r="2310" spans="1:13" ht="17.25" customHeight="1">
      <c r="A2310" s="497"/>
      <c r="B2310" s="426"/>
      <c r="C2310" s="426"/>
      <c r="D2310" s="443"/>
      <c r="E2310" s="203"/>
      <c r="F2310" s="215"/>
      <c r="G2310" s="205"/>
      <c r="H2310" s="206"/>
      <c r="I2310" s="496"/>
      <c r="J2310" s="467"/>
      <c r="K2310" s="467"/>
      <c r="L2310" s="467"/>
      <c r="M2310" s="618"/>
    </row>
    <row r="2311" spans="1:13" ht="17.25" customHeight="1">
      <c r="A2311" s="497"/>
      <c r="B2311" s="426">
        <v>37</v>
      </c>
      <c r="C2311" s="426"/>
      <c r="D2311" s="443"/>
      <c r="E2311" s="203"/>
      <c r="F2311" s="215"/>
      <c r="G2311" s="406" t="s">
        <v>1691</v>
      </c>
      <c r="H2311" s="406"/>
      <c r="I2311" s="406"/>
      <c r="J2311" s="467"/>
      <c r="K2311" s="467"/>
      <c r="L2311" s="467"/>
      <c r="M2311" s="618"/>
    </row>
    <row r="2312" spans="1:13" ht="17.25" customHeight="1">
      <c r="A2312" s="497"/>
      <c r="B2312" s="426"/>
      <c r="C2312" s="426"/>
      <c r="D2312" s="443">
        <v>2</v>
      </c>
      <c r="E2312" s="203"/>
      <c r="F2312" s="215"/>
      <c r="G2312" s="205"/>
      <c r="H2312" s="206" t="s">
        <v>1840</v>
      </c>
      <c r="I2312" s="496"/>
      <c r="J2312" s="467"/>
      <c r="K2312" s="467"/>
      <c r="L2312" s="467"/>
      <c r="M2312" s="618"/>
    </row>
    <row r="2313" spans="1:13" ht="17.25" customHeight="1">
      <c r="A2313" s="497"/>
      <c r="B2313" s="426"/>
      <c r="C2313" s="426"/>
      <c r="D2313" s="443"/>
      <c r="E2313" s="203">
        <v>1</v>
      </c>
      <c r="F2313" s="215"/>
      <c r="G2313" s="205"/>
      <c r="H2313" s="206"/>
      <c r="I2313" s="260" t="s">
        <v>1841</v>
      </c>
      <c r="J2313" s="467"/>
      <c r="K2313" s="258">
        <v>16345</v>
      </c>
      <c r="L2313" s="258">
        <v>11978</v>
      </c>
      <c r="M2313" s="618">
        <f>L2313/K2313*100</f>
        <v>73.28234934230652</v>
      </c>
    </row>
    <row r="2314" spans="1:13" ht="17.25" customHeight="1">
      <c r="A2314" s="497"/>
      <c r="B2314" s="426"/>
      <c r="C2314" s="426"/>
      <c r="D2314" s="443"/>
      <c r="E2314" s="203"/>
      <c r="F2314" s="248"/>
      <c r="G2314" s="222"/>
      <c r="H2314" s="223"/>
      <c r="I2314" s="477" t="s">
        <v>1853</v>
      </c>
      <c r="J2314" s="403">
        <f>SUM(J2310:J2313)</f>
        <v>0</v>
      </c>
      <c r="K2314" s="403">
        <f>SUM(K2310:K2313)</f>
        <v>16345</v>
      </c>
      <c r="L2314" s="403">
        <f>SUM(L2310:L2313)</f>
        <v>11978</v>
      </c>
      <c r="M2314" s="621">
        <f>L2314/K2314*100</f>
        <v>73.28234934230652</v>
      </c>
    </row>
    <row r="2315" spans="1:13" ht="17.25" customHeight="1">
      <c r="A2315" s="497"/>
      <c r="B2315" s="426"/>
      <c r="C2315" s="426"/>
      <c r="D2315" s="443"/>
      <c r="E2315" s="203"/>
      <c r="F2315" s="215"/>
      <c r="G2315" s="205"/>
      <c r="H2315" s="206"/>
      <c r="I2315" s="496"/>
      <c r="J2315" s="467"/>
      <c r="K2315" s="467"/>
      <c r="L2315" s="467"/>
      <c r="M2315" s="618"/>
    </row>
    <row r="2316" spans="1:13" ht="17.25" customHeight="1">
      <c r="A2316" s="497"/>
      <c r="B2316" s="426">
        <v>38</v>
      </c>
      <c r="C2316" s="426"/>
      <c r="D2316" s="443"/>
      <c r="E2316" s="203"/>
      <c r="F2316" s="215"/>
      <c r="G2316" s="406" t="s">
        <v>1692</v>
      </c>
      <c r="H2316" s="406"/>
      <c r="I2316" s="406"/>
      <c r="J2316" s="467"/>
      <c r="K2316" s="467"/>
      <c r="L2316" s="467"/>
      <c r="M2316" s="618"/>
    </row>
    <row r="2317" spans="1:13" ht="17.25" customHeight="1">
      <c r="A2317" s="497"/>
      <c r="B2317" s="426"/>
      <c r="C2317" s="426"/>
      <c r="D2317" s="443">
        <v>2</v>
      </c>
      <c r="E2317" s="203"/>
      <c r="F2317" s="215"/>
      <c r="G2317" s="205"/>
      <c r="H2317" s="206" t="s">
        <v>1840</v>
      </c>
      <c r="I2317" s="496"/>
      <c r="J2317" s="467"/>
      <c r="K2317" s="467"/>
      <c r="L2317" s="467"/>
      <c r="M2317" s="618"/>
    </row>
    <row r="2318" spans="1:13" ht="17.25" customHeight="1">
      <c r="A2318" s="497"/>
      <c r="B2318" s="426"/>
      <c r="C2318" s="426"/>
      <c r="D2318" s="443"/>
      <c r="E2318" s="203">
        <v>1</v>
      </c>
      <c r="F2318" s="215"/>
      <c r="G2318" s="205"/>
      <c r="H2318" s="206"/>
      <c r="I2318" s="260" t="s">
        <v>1841</v>
      </c>
      <c r="J2318" s="467"/>
      <c r="K2318" s="258">
        <v>11173</v>
      </c>
      <c r="L2318" s="258">
        <v>8274</v>
      </c>
      <c r="M2318" s="618">
        <f>L2318/K2318*100</f>
        <v>74.05352188311107</v>
      </c>
    </row>
    <row r="2319" spans="1:13" ht="17.25" customHeight="1">
      <c r="A2319" s="497"/>
      <c r="B2319" s="426"/>
      <c r="C2319" s="426"/>
      <c r="D2319" s="443"/>
      <c r="E2319" s="203"/>
      <c r="F2319" s="248"/>
      <c r="G2319" s="222"/>
      <c r="H2319" s="223"/>
      <c r="I2319" s="477" t="s">
        <v>1853</v>
      </c>
      <c r="J2319" s="403">
        <f>SUM(J2315:J2318)</f>
        <v>0</v>
      </c>
      <c r="K2319" s="403">
        <f>SUM(K2315:K2318)</f>
        <v>11173</v>
      </c>
      <c r="L2319" s="403">
        <f>SUM(L2315:L2318)</f>
        <v>8274</v>
      </c>
      <c r="M2319" s="621">
        <f>L2319/K2319*100</f>
        <v>74.05352188311107</v>
      </c>
    </row>
    <row r="2320" spans="1:13" ht="17.25" customHeight="1">
      <c r="A2320" s="497"/>
      <c r="B2320" s="426"/>
      <c r="C2320" s="426"/>
      <c r="D2320" s="443"/>
      <c r="E2320" s="203"/>
      <c r="F2320" s="215"/>
      <c r="G2320" s="205"/>
      <c r="H2320" s="206"/>
      <c r="I2320" s="496"/>
      <c r="J2320" s="467"/>
      <c r="K2320" s="467"/>
      <c r="L2320" s="467"/>
      <c r="M2320" s="618"/>
    </row>
    <row r="2321" spans="1:13" ht="17.25" customHeight="1">
      <c r="A2321" s="497"/>
      <c r="B2321" s="426">
        <v>39</v>
      </c>
      <c r="C2321" s="426"/>
      <c r="D2321" s="443"/>
      <c r="E2321" s="203"/>
      <c r="F2321" s="215"/>
      <c r="G2321" s="406" t="s">
        <v>1693</v>
      </c>
      <c r="H2321" s="406"/>
      <c r="I2321" s="406"/>
      <c r="J2321" s="467"/>
      <c r="K2321" s="467"/>
      <c r="L2321" s="467"/>
      <c r="M2321" s="618"/>
    </row>
    <row r="2322" spans="1:13" ht="17.25" customHeight="1">
      <c r="A2322" s="497"/>
      <c r="B2322" s="426"/>
      <c r="C2322" s="426"/>
      <c r="D2322" s="443">
        <v>2</v>
      </c>
      <c r="E2322" s="203"/>
      <c r="F2322" s="215"/>
      <c r="G2322" s="205"/>
      <c r="H2322" s="206" t="s">
        <v>1840</v>
      </c>
      <c r="I2322" s="496"/>
      <c r="J2322" s="467"/>
      <c r="K2322" s="467"/>
      <c r="L2322" s="467"/>
      <c r="M2322" s="618"/>
    </row>
    <row r="2323" spans="1:13" ht="24.75" customHeight="1">
      <c r="A2323" s="497"/>
      <c r="B2323" s="426"/>
      <c r="C2323" s="426"/>
      <c r="D2323" s="443"/>
      <c r="E2323" s="203">
        <v>1</v>
      </c>
      <c r="F2323" s="215"/>
      <c r="G2323" s="205"/>
      <c r="H2323" s="206"/>
      <c r="I2323" s="260" t="s">
        <v>1841</v>
      </c>
      <c r="J2323" s="467"/>
      <c r="K2323" s="258">
        <v>100</v>
      </c>
      <c r="L2323" s="258"/>
      <c r="M2323" s="618"/>
    </row>
    <row r="2324" spans="1:13" ht="15.75" customHeight="1">
      <c r="A2324" s="497"/>
      <c r="B2324" s="426"/>
      <c r="C2324" s="426"/>
      <c r="D2324" s="443"/>
      <c r="E2324" s="203"/>
      <c r="F2324" s="248"/>
      <c r="G2324" s="222"/>
      <c r="H2324" s="223"/>
      <c r="I2324" s="477" t="s">
        <v>1853</v>
      </c>
      <c r="J2324" s="403">
        <f>SUM(J2320:J2323)</f>
        <v>0</v>
      </c>
      <c r="K2324" s="403">
        <f>SUM(K2320:K2323)</f>
        <v>100</v>
      </c>
      <c r="L2324" s="403">
        <f>SUM(L2320:L2323)</f>
        <v>0</v>
      </c>
      <c r="M2324" s="621"/>
    </row>
    <row r="2325" spans="1:13" ht="10.5" customHeight="1">
      <c r="A2325" s="497"/>
      <c r="B2325" s="426"/>
      <c r="C2325" s="426"/>
      <c r="D2325" s="443"/>
      <c r="E2325" s="203"/>
      <c r="F2325" s="215"/>
      <c r="G2325" s="205"/>
      <c r="H2325" s="206"/>
      <c r="I2325" s="496"/>
      <c r="J2325" s="467"/>
      <c r="K2325" s="467"/>
      <c r="L2325" s="467"/>
      <c r="M2325" s="618"/>
    </row>
    <row r="2326" spans="1:13" ht="17.25" customHeight="1">
      <c r="A2326" s="497"/>
      <c r="B2326" s="426">
        <v>40</v>
      </c>
      <c r="C2326" s="426"/>
      <c r="D2326" s="443"/>
      <c r="E2326" s="203"/>
      <c r="F2326" s="215"/>
      <c r="G2326" s="406" t="s">
        <v>1694</v>
      </c>
      <c r="H2326" s="406"/>
      <c r="I2326" s="406"/>
      <c r="J2326" s="467"/>
      <c r="K2326" s="467"/>
      <c r="L2326" s="467"/>
      <c r="M2326" s="618"/>
    </row>
    <row r="2327" spans="1:13" ht="17.25" customHeight="1">
      <c r="A2327" s="497"/>
      <c r="B2327" s="426"/>
      <c r="C2327" s="426"/>
      <c r="D2327" s="443">
        <v>2</v>
      </c>
      <c r="E2327" s="203"/>
      <c r="F2327" s="215"/>
      <c r="G2327" s="205"/>
      <c r="H2327" s="206" t="s">
        <v>1840</v>
      </c>
      <c r="I2327" s="496"/>
      <c r="J2327" s="467"/>
      <c r="K2327" s="467"/>
      <c r="L2327" s="467"/>
      <c r="M2327" s="618"/>
    </row>
    <row r="2328" spans="1:13" ht="23.25" customHeight="1">
      <c r="A2328" s="497"/>
      <c r="B2328" s="426"/>
      <c r="C2328" s="426"/>
      <c r="D2328" s="443"/>
      <c r="E2328" s="203">
        <v>1</v>
      </c>
      <c r="F2328" s="215"/>
      <c r="G2328" s="205"/>
      <c r="H2328" s="206"/>
      <c r="I2328" s="260" t="s">
        <v>1841</v>
      </c>
      <c r="J2328" s="467"/>
      <c r="K2328" s="258">
        <v>3076</v>
      </c>
      <c r="L2328" s="258">
        <v>3076</v>
      </c>
      <c r="M2328" s="618">
        <f>L2328/K2328*100</f>
        <v>100</v>
      </c>
    </row>
    <row r="2329" spans="1:13" ht="17.25" customHeight="1">
      <c r="A2329" s="497"/>
      <c r="B2329" s="426"/>
      <c r="C2329" s="426"/>
      <c r="D2329" s="443"/>
      <c r="E2329" s="203"/>
      <c r="F2329" s="248"/>
      <c r="G2329" s="222"/>
      <c r="H2329" s="223"/>
      <c r="I2329" s="477" t="s">
        <v>1853</v>
      </c>
      <c r="J2329" s="403">
        <f>SUM(J2325:J2328)</f>
        <v>0</v>
      </c>
      <c r="K2329" s="403">
        <f>SUM(K2325:K2328)</f>
        <v>3076</v>
      </c>
      <c r="L2329" s="403">
        <f>SUM(L2325:L2328)</f>
        <v>3076</v>
      </c>
      <c r="M2329" s="621">
        <f>L2329/K2329*100</f>
        <v>100</v>
      </c>
    </row>
    <row r="2330" spans="1:13" ht="8.25" customHeight="1">
      <c r="A2330" s="497"/>
      <c r="B2330" s="426"/>
      <c r="C2330" s="426"/>
      <c r="D2330" s="443"/>
      <c r="E2330" s="203"/>
      <c r="F2330" s="215"/>
      <c r="G2330" s="205"/>
      <c r="H2330" s="206"/>
      <c r="I2330" s="496"/>
      <c r="J2330" s="467"/>
      <c r="K2330" s="467"/>
      <c r="L2330" s="467"/>
      <c r="M2330" s="618"/>
    </row>
    <row r="2331" spans="1:13" ht="17.25" customHeight="1">
      <c r="A2331" s="497"/>
      <c r="B2331" s="426">
        <v>41</v>
      </c>
      <c r="C2331" s="426"/>
      <c r="D2331" s="443"/>
      <c r="E2331" s="203"/>
      <c r="F2331" s="215"/>
      <c r="G2331" s="406" t="s">
        <v>789</v>
      </c>
      <c r="H2331" s="406"/>
      <c r="I2331" s="406"/>
      <c r="J2331" s="467"/>
      <c r="K2331" s="467"/>
      <c r="L2331" s="467"/>
      <c r="M2331" s="618"/>
    </row>
    <row r="2332" spans="1:13" ht="17.25" customHeight="1">
      <c r="A2332" s="497"/>
      <c r="B2332" s="426"/>
      <c r="C2332" s="426"/>
      <c r="D2332" s="443">
        <v>2</v>
      </c>
      <c r="E2332" s="203"/>
      <c r="F2332" s="215"/>
      <c r="G2332" s="205"/>
      <c r="H2332" s="206" t="s">
        <v>1840</v>
      </c>
      <c r="I2332" s="496"/>
      <c r="J2332" s="467"/>
      <c r="K2332" s="467"/>
      <c r="L2332" s="467"/>
      <c r="M2332" s="618"/>
    </row>
    <row r="2333" spans="1:13" ht="21" customHeight="1">
      <c r="A2333" s="497"/>
      <c r="B2333" s="426"/>
      <c r="C2333" s="426"/>
      <c r="D2333" s="443"/>
      <c r="E2333" s="203">
        <v>1</v>
      </c>
      <c r="F2333" s="215"/>
      <c r="G2333" s="205"/>
      <c r="H2333" s="206"/>
      <c r="I2333" s="260" t="s">
        <v>1841</v>
      </c>
      <c r="J2333" s="467"/>
      <c r="K2333" s="258">
        <v>7822</v>
      </c>
      <c r="L2333" s="258">
        <v>7463</v>
      </c>
      <c r="M2333" s="618">
        <f>L2333/K2333*100</f>
        <v>95.41038097673228</v>
      </c>
    </row>
    <row r="2334" spans="1:13" ht="20.25" customHeight="1">
      <c r="A2334" s="497"/>
      <c r="B2334" s="426"/>
      <c r="C2334" s="426"/>
      <c r="D2334" s="443"/>
      <c r="E2334" s="203"/>
      <c r="F2334" s="248"/>
      <c r="G2334" s="222"/>
      <c r="H2334" s="223"/>
      <c r="I2334" s="477" t="s">
        <v>1853</v>
      </c>
      <c r="J2334" s="403">
        <f>SUM(J2330:J2333)</f>
        <v>0</v>
      </c>
      <c r="K2334" s="403">
        <f>SUM(K2330:K2333)</f>
        <v>7822</v>
      </c>
      <c r="L2334" s="403">
        <f>SUM(L2330:L2333)</f>
        <v>7463</v>
      </c>
      <c r="M2334" s="621">
        <f>L2334/K2334*100</f>
        <v>95.41038097673228</v>
      </c>
    </row>
    <row r="2335" spans="1:13" ht="17.25" customHeight="1">
      <c r="A2335" s="497"/>
      <c r="B2335" s="426"/>
      <c r="C2335" s="426"/>
      <c r="D2335" s="443"/>
      <c r="E2335" s="203"/>
      <c r="F2335" s="215"/>
      <c r="G2335" s="205"/>
      <c r="H2335" s="206"/>
      <c r="I2335" s="496"/>
      <c r="J2335" s="467"/>
      <c r="K2335" s="467"/>
      <c r="L2335" s="467"/>
      <c r="M2335" s="618"/>
    </row>
    <row r="2336" spans="1:13" ht="17.25" customHeight="1">
      <c r="A2336" s="497"/>
      <c r="B2336" s="426">
        <v>42</v>
      </c>
      <c r="C2336" s="426"/>
      <c r="D2336" s="443"/>
      <c r="E2336" s="203"/>
      <c r="F2336" s="215"/>
      <c r="G2336" s="406" t="s">
        <v>1656</v>
      </c>
      <c r="H2336" s="206"/>
      <c r="I2336" s="496"/>
      <c r="J2336" s="467"/>
      <c r="K2336" s="467"/>
      <c r="L2336" s="467"/>
      <c r="M2336" s="618"/>
    </row>
    <row r="2337" spans="1:13" ht="17.25" customHeight="1">
      <c r="A2337" s="497"/>
      <c r="B2337" s="426"/>
      <c r="C2337" s="426"/>
      <c r="D2337" s="443">
        <v>2</v>
      </c>
      <c r="E2337" s="203"/>
      <c r="F2337" s="215"/>
      <c r="G2337" s="205"/>
      <c r="H2337" s="206" t="s">
        <v>1840</v>
      </c>
      <c r="I2337" s="496"/>
      <c r="J2337" s="467"/>
      <c r="K2337" s="467"/>
      <c r="L2337" s="467"/>
      <c r="M2337" s="618"/>
    </row>
    <row r="2338" spans="1:13" ht="18" customHeight="1">
      <c r="A2338" s="497"/>
      <c r="B2338" s="426"/>
      <c r="C2338" s="426"/>
      <c r="D2338" s="443"/>
      <c r="E2338" s="203">
        <v>1</v>
      </c>
      <c r="F2338" s="215"/>
      <c r="G2338" s="205"/>
      <c r="H2338" s="206"/>
      <c r="I2338" s="260" t="s">
        <v>1841</v>
      </c>
      <c r="J2338" s="467"/>
      <c r="K2338" s="258">
        <v>12757</v>
      </c>
      <c r="L2338" s="258">
        <v>9521</v>
      </c>
      <c r="M2338" s="618">
        <f>L2338/K2338*100</f>
        <v>74.63353453006192</v>
      </c>
    </row>
    <row r="2339" spans="1:13" ht="3.75" customHeight="1">
      <c r="A2339" s="497"/>
      <c r="B2339" s="426"/>
      <c r="C2339" s="426"/>
      <c r="D2339" s="443"/>
      <c r="E2339" s="203"/>
      <c r="F2339" s="215"/>
      <c r="G2339" s="205"/>
      <c r="H2339" s="206"/>
      <c r="I2339" s="207"/>
      <c r="J2339" s="467"/>
      <c r="K2339" s="258"/>
      <c r="L2339" s="467"/>
      <c r="M2339" s="618"/>
    </row>
    <row r="2340" spans="1:13" ht="17.25" customHeight="1">
      <c r="A2340" s="497"/>
      <c r="B2340" s="426"/>
      <c r="C2340" s="426"/>
      <c r="D2340" s="443"/>
      <c r="E2340" s="203"/>
      <c r="F2340" s="248"/>
      <c r="G2340" s="222"/>
      <c r="H2340" s="223"/>
      <c r="I2340" s="477" t="s">
        <v>1853</v>
      </c>
      <c r="J2340" s="403">
        <f>SUM(J2335:J2338)</f>
        <v>0</v>
      </c>
      <c r="K2340" s="403">
        <f>SUM(K2335:K2338)</f>
        <v>12757</v>
      </c>
      <c r="L2340" s="403">
        <f>SUM(L2335:L2338)</f>
        <v>9521</v>
      </c>
      <c r="M2340" s="621">
        <f>L2340/K2340*100</f>
        <v>74.63353453006192</v>
      </c>
    </row>
    <row r="2341" spans="1:13" ht="17.25" customHeight="1">
      <c r="A2341" s="497"/>
      <c r="B2341" s="426"/>
      <c r="C2341" s="426"/>
      <c r="D2341" s="443"/>
      <c r="E2341" s="203"/>
      <c r="F2341" s="215"/>
      <c r="G2341" s="205"/>
      <c r="H2341" s="206"/>
      <c r="I2341" s="496"/>
      <c r="J2341" s="467"/>
      <c r="K2341" s="258"/>
      <c r="L2341" s="467"/>
      <c r="M2341" s="618"/>
    </row>
    <row r="2342" spans="1:13" ht="17.25" customHeight="1">
      <c r="A2342" s="497"/>
      <c r="B2342" s="426">
        <v>43</v>
      </c>
      <c r="C2342" s="426"/>
      <c r="D2342" s="443"/>
      <c r="E2342" s="203"/>
      <c r="F2342" s="215"/>
      <c r="G2342" s="406" t="s">
        <v>1657</v>
      </c>
      <c r="H2342" s="206"/>
      <c r="I2342" s="496"/>
      <c r="J2342" s="467"/>
      <c r="K2342" s="258"/>
      <c r="L2342" s="467"/>
      <c r="M2342" s="618"/>
    </row>
    <row r="2343" spans="1:13" ht="17.25" customHeight="1">
      <c r="A2343" s="497"/>
      <c r="B2343" s="426"/>
      <c r="C2343" s="426"/>
      <c r="D2343" s="443">
        <v>2</v>
      </c>
      <c r="E2343" s="203"/>
      <c r="F2343" s="215"/>
      <c r="G2343" s="205"/>
      <c r="H2343" s="206" t="s">
        <v>1840</v>
      </c>
      <c r="I2343" s="496"/>
      <c r="J2343" s="467"/>
      <c r="K2343" s="258"/>
      <c r="L2343" s="467"/>
      <c r="M2343" s="618"/>
    </row>
    <row r="2344" spans="1:13" ht="17.25" customHeight="1">
      <c r="A2344" s="497"/>
      <c r="B2344" s="426"/>
      <c r="C2344" s="426"/>
      <c r="D2344" s="443"/>
      <c r="E2344" s="203">
        <v>1</v>
      </c>
      <c r="F2344" s="215"/>
      <c r="G2344" s="205"/>
      <c r="H2344" s="206"/>
      <c r="I2344" s="260" t="s">
        <v>1841</v>
      </c>
      <c r="J2344" s="467"/>
      <c r="K2344" s="258">
        <v>4923</v>
      </c>
      <c r="L2344" s="258">
        <v>4137</v>
      </c>
      <c r="M2344" s="618">
        <f>L2344/K2344*100</f>
        <v>84.03412553321145</v>
      </c>
    </row>
    <row r="2345" spans="1:13" ht="4.5" customHeight="1">
      <c r="A2345" s="497"/>
      <c r="B2345" s="426"/>
      <c r="C2345" s="426"/>
      <c r="D2345" s="443"/>
      <c r="E2345" s="203"/>
      <c r="F2345" s="215"/>
      <c r="G2345" s="205"/>
      <c r="H2345" s="206"/>
      <c r="I2345" s="207"/>
      <c r="J2345" s="467"/>
      <c r="K2345" s="258"/>
      <c r="L2345" s="467"/>
      <c r="M2345" s="618"/>
    </row>
    <row r="2346" spans="1:13" ht="17.25" customHeight="1">
      <c r="A2346" s="497"/>
      <c r="B2346" s="426"/>
      <c r="C2346" s="426"/>
      <c r="D2346" s="443"/>
      <c r="E2346" s="203"/>
      <c r="F2346" s="248"/>
      <c r="G2346" s="222"/>
      <c r="H2346" s="223"/>
      <c r="I2346" s="477" t="s">
        <v>1853</v>
      </c>
      <c r="J2346" s="403">
        <f>SUM(J2341:J2345)</f>
        <v>0</v>
      </c>
      <c r="K2346" s="403">
        <f>SUM(K2341:K2345)</f>
        <v>4923</v>
      </c>
      <c r="L2346" s="403">
        <f>SUM(L2341:L2345)</f>
        <v>4137</v>
      </c>
      <c r="M2346" s="621">
        <f>L2346/K2346*100</f>
        <v>84.03412553321145</v>
      </c>
    </row>
    <row r="2347" spans="1:13" ht="17.25" customHeight="1">
      <c r="A2347" s="497"/>
      <c r="B2347" s="426"/>
      <c r="C2347" s="426"/>
      <c r="D2347" s="443"/>
      <c r="E2347" s="203"/>
      <c r="F2347" s="215"/>
      <c r="G2347" s="205"/>
      <c r="H2347" s="206"/>
      <c r="I2347" s="496"/>
      <c r="J2347" s="467"/>
      <c r="K2347" s="258"/>
      <c r="L2347" s="467"/>
      <c r="M2347" s="618"/>
    </row>
    <row r="2348" spans="1:13" ht="17.25" customHeight="1">
      <c r="A2348" s="497"/>
      <c r="B2348" s="426">
        <v>44</v>
      </c>
      <c r="C2348" s="426"/>
      <c r="D2348" s="443"/>
      <c r="E2348" s="203"/>
      <c r="F2348" s="215"/>
      <c r="G2348" s="406" t="s">
        <v>1658</v>
      </c>
      <c r="H2348" s="206"/>
      <c r="I2348" s="496"/>
      <c r="J2348" s="467"/>
      <c r="K2348" s="258"/>
      <c r="L2348" s="467"/>
      <c r="M2348" s="618"/>
    </row>
    <row r="2349" spans="1:13" ht="17.25" customHeight="1">
      <c r="A2349" s="497"/>
      <c r="B2349" s="426"/>
      <c r="C2349" s="426"/>
      <c r="D2349" s="443">
        <v>2</v>
      </c>
      <c r="E2349" s="203"/>
      <c r="F2349" s="215"/>
      <c r="G2349" s="205"/>
      <c r="H2349" s="206" t="s">
        <v>1840</v>
      </c>
      <c r="I2349" s="496"/>
      <c r="J2349" s="467"/>
      <c r="K2349" s="258"/>
      <c r="L2349" s="467"/>
      <c r="M2349" s="618"/>
    </row>
    <row r="2350" spans="1:13" ht="17.25" customHeight="1">
      <c r="A2350" s="497"/>
      <c r="B2350" s="426"/>
      <c r="C2350" s="426"/>
      <c r="D2350" s="443"/>
      <c r="E2350" s="203">
        <v>1</v>
      </c>
      <c r="F2350" s="215"/>
      <c r="G2350" s="205"/>
      <c r="H2350" s="206"/>
      <c r="I2350" s="260" t="s">
        <v>1841</v>
      </c>
      <c r="J2350" s="467"/>
      <c r="K2350" s="258">
        <v>25292</v>
      </c>
      <c r="L2350" s="258">
        <v>14702</v>
      </c>
      <c r="M2350" s="618">
        <f>L2350/K2350*100</f>
        <v>58.12905266487427</v>
      </c>
    </row>
    <row r="2351" spans="1:13" ht="5.25" customHeight="1">
      <c r="A2351" s="497"/>
      <c r="B2351" s="426"/>
      <c r="C2351" s="426"/>
      <c r="D2351" s="443"/>
      <c r="E2351" s="203"/>
      <c r="F2351" s="215"/>
      <c r="G2351" s="205"/>
      <c r="H2351" s="206"/>
      <c r="I2351" s="207"/>
      <c r="J2351" s="467"/>
      <c r="K2351" s="258"/>
      <c r="L2351" s="467"/>
      <c r="M2351" s="618"/>
    </row>
    <row r="2352" spans="1:13" ht="17.25" customHeight="1">
      <c r="A2352" s="497"/>
      <c r="B2352" s="426"/>
      <c r="C2352" s="426"/>
      <c r="D2352" s="443"/>
      <c r="E2352" s="203"/>
      <c r="F2352" s="248"/>
      <c r="G2352" s="222"/>
      <c r="H2352" s="223"/>
      <c r="I2352" s="477" t="s">
        <v>1853</v>
      </c>
      <c r="J2352" s="403">
        <f>SUM(J2347:J2350)</f>
        <v>0</v>
      </c>
      <c r="K2352" s="403">
        <f>SUM(K2347:K2350)</f>
        <v>25292</v>
      </c>
      <c r="L2352" s="403">
        <f>SUM(L2347:L2350)</f>
        <v>14702</v>
      </c>
      <c r="M2352" s="621">
        <f>L2352/K2352*100</f>
        <v>58.12905266487427</v>
      </c>
    </row>
    <row r="2353" spans="1:13" ht="12" customHeight="1">
      <c r="A2353" s="497"/>
      <c r="B2353" s="426"/>
      <c r="C2353" s="426"/>
      <c r="D2353" s="443"/>
      <c r="E2353" s="203"/>
      <c r="F2353" s="215"/>
      <c r="G2353" s="205"/>
      <c r="H2353" s="206"/>
      <c r="I2353" s="496"/>
      <c r="J2353" s="467"/>
      <c r="K2353" s="258"/>
      <c r="L2353" s="467"/>
      <c r="M2353" s="618"/>
    </row>
    <row r="2354" spans="1:13" ht="17.25" customHeight="1">
      <c r="A2354" s="497"/>
      <c r="B2354" s="426">
        <v>45</v>
      </c>
      <c r="C2354" s="426"/>
      <c r="D2354" s="443"/>
      <c r="E2354" s="203"/>
      <c r="F2354" s="215"/>
      <c r="G2354" s="406" t="s">
        <v>1659</v>
      </c>
      <c r="H2354" s="206"/>
      <c r="I2354" s="496"/>
      <c r="J2354" s="467"/>
      <c r="K2354" s="258"/>
      <c r="L2354" s="467"/>
      <c r="M2354" s="618"/>
    </row>
    <row r="2355" spans="1:13" ht="17.25" customHeight="1">
      <c r="A2355" s="497"/>
      <c r="B2355" s="426"/>
      <c r="C2355" s="426"/>
      <c r="D2355" s="443">
        <v>2</v>
      </c>
      <c r="E2355" s="203"/>
      <c r="F2355" s="215"/>
      <c r="G2355" s="205"/>
      <c r="H2355" s="206" t="s">
        <v>1840</v>
      </c>
      <c r="I2355" s="496"/>
      <c r="J2355" s="467"/>
      <c r="K2355" s="258"/>
      <c r="L2355" s="467"/>
      <c r="M2355" s="618"/>
    </row>
    <row r="2356" spans="1:13" ht="17.25" customHeight="1">
      <c r="A2356" s="497"/>
      <c r="B2356" s="426"/>
      <c r="C2356" s="426"/>
      <c r="D2356" s="443"/>
      <c r="E2356" s="203">
        <v>1</v>
      </c>
      <c r="F2356" s="215"/>
      <c r="G2356" s="205"/>
      <c r="H2356" s="206"/>
      <c r="I2356" s="260" t="s">
        <v>1841</v>
      </c>
      <c r="J2356" s="467"/>
      <c r="K2356" s="258">
        <v>100</v>
      </c>
      <c r="L2356" s="467"/>
      <c r="M2356" s="618"/>
    </row>
    <row r="2357" spans="1:13" ht="5.25" customHeight="1">
      <c r="A2357" s="497"/>
      <c r="B2357" s="426"/>
      <c r="C2357" s="426"/>
      <c r="D2357" s="443"/>
      <c r="E2357" s="203"/>
      <c r="F2357" s="215"/>
      <c r="G2357" s="205"/>
      <c r="H2357" s="206"/>
      <c r="I2357" s="207"/>
      <c r="J2357" s="467"/>
      <c r="K2357" s="258"/>
      <c r="L2357" s="467"/>
      <c r="M2357" s="618"/>
    </row>
    <row r="2358" spans="1:13" ht="17.25" customHeight="1">
      <c r="A2358" s="497"/>
      <c r="B2358" s="426"/>
      <c r="C2358" s="426"/>
      <c r="D2358" s="443"/>
      <c r="E2358" s="203"/>
      <c r="F2358" s="248"/>
      <c r="G2358" s="222"/>
      <c r="H2358" s="223"/>
      <c r="I2358" s="477" t="s">
        <v>1853</v>
      </c>
      <c r="J2358" s="403">
        <f>SUM(J2353:J2356)</f>
        <v>0</v>
      </c>
      <c r="K2358" s="403">
        <f>SUM(K2353:K2356)</f>
        <v>100</v>
      </c>
      <c r="L2358" s="403">
        <f>SUM(L2353:L2356)</f>
        <v>0</v>
      </c>
      <c r="M2358" s="621"/>
    </row>
    <row r="2359" spans="1:13" ht="9" customHeight="1">
      <c r="A2359" s="497"/>
      <c r="B2359" s="426"/>
      <c r="C2359" s="426"/>
      <c r="D2359" s="443"/>
      <c r="E2359" s="203"/>
      <c r="F2359" s="215"/>
      <c r="G2359" s="205"/>
      <c r="H2359" s="206"/>
      <c r="I2359" s="496"/>
      <c r="J2359" s="467"/>
      <c r="K2359" s="258"/>
      <c r="L2359" s="467"/>
      <c r="M2359" s="618"/>
    </row>
    <row r="2360" spans="1:13" ht="17.25" customHeight="1">
      <c r="A2360" s="497"/>
      <c r="B2360" s="426">
        <v>46</v>
      </c>
      <c r="C2360" s="426"/>
      <c r="D2360" s="443"/>
      <c r="E2360" s="203"/>
      <c r="F2360" s="215"/>
      <c r="G2360" s="406" t="s">
        <v>1660</v>
      </c>
      <c r="H2360" s="206"/>
      <c r="I2360" s="496"/>
      <c r="J2360" s="467"/>
      <c r="K2360" s="258"/>
      <c r="L2360" s="467"/>
      <c r="M2360" s="618"/>
    </row>
    <row r="2361" spans="1:13" ht="17.25" customHeight="1">
      <c r="A2361" s="497"/>
      <c r="B2361" s="426"/>
      <c r="C2361" s="426"/>
      <c r="D2361" s="443">
        <v>2</v>
      </c>
      <c r="E2361" s="203"/>
      <c r="F2361" s="215"/>
      <c r="G2361" s="205"/>
      <c r="H2361" s="206" t="s">
        <v>1840</v>
      </c>
      <c r="I2361" s="496"/>
      <c r="J2361" s="467"/>
      <c r="K2361" s="258"/>
      <c r="L2361" s="467"/>
      <c r="M2361" s="618"/>
    </row>
    <row r="2362" spans="1:13" ht="17.25" customHeight="1">
      <c r="A2362" s="497"/>
      <c r="B2362" s="426"/>
      <c r="C2362" s="426"/>
      <c r="D2362" s="443"/>
      <c r="E2362" s="203">
        <v>1</v>
      </c>
      <c r="F2362" s="215"/>
      <c r="G2362" s="205"/>
      <c r="H2362" s="206"/>
      <c r="I2362" s="260" t="s">
        <v>1841</v>
      </c>
      <c r="J2362" s="467"/>
      <c r="K2362" s="258">
        <v>1601</v>
      </c>
      <c r="L2362" s="467"/>
      <c r="M2362" s="618"/>
    </row>
    <row r="2363" spans="1:13" ht="4.5" customHeight="1">
      <c r="A2363" s="497"/>
      <c r="B2363" s="426"/>
      <c r="C2363" s="426"/>
      <c r="D2363" s="443"/>
      <c r="E2363" s="203"/>
      <c r="F2363" s="215"/>
      <c r="G2363" s="205"/>
      <c r="H2363" s="206"/>
      <c r="I2363" s="207"/>
      <c r="J2363" s="467"/>
      <c r="K2363" s="258"/>
      <c r="L2363" s="467"/>
      <c r="M2363" s="618"/>
    </row>
    <row r="2364" spans="1:13" ht="17.25" customHeight="1">
      <c r="A2364" s="497"/>
      <c r="B2364" s="426"/>
      <c r="C2364" s="426"/>
      <c r="D2364" s="443"/>
      <c r="E2364" s="203"/>
      <c r="F2364" s="248"/>
      <c r="G2364" s="222"/>
      <c r="H2364" s="223"/>
      <c r="I2364" s="477" t="s">
        <v>1853</v>
      </c>
      <c r="J2364" s="403">
        <f>SUM(J2359:J2362)</f>
        <v>0</v>
      </c>
      <c r="K2364" s="403">
        <f>SUM(K2359:K2362)</f>
        <v>1601</v>
      </c>
      <c r="L2364" s="403">
        <f>SUM(L2359:L2362)</f>
        <v>0</v>
      </c>
      <c r="M2364" s="621"/>
    </row>
    <row r="2365" spans="1:13" ht="17.25" customHeight="1">
      <c r="A2365" s="497"/>
      <c r="B2365" s="426"/>
      <c r="C2365" s="426"/>
      <c r="D2365" s="443"/>
      <c r="E2365" s="203"/>
      <c r="F2365" s="215"/>
      <c r="G2365" s="205"/>
      <c r="H2365" s="206"/>
      <c r="I2365" s="496"/>
      <c r="J2365" s="467"/>
      <c r="K2365" s="258"/>
      <c r="L2365" s="467"/>
      <c r="M2365" s="618"/>
    </row>
    <row r="2366" spans="1:13" ht="17.25" customHeight="1">
      <c r="A2366" s="497"/>
      <c r="B2366" s="426">
        <v>47</v>
      </c>
      <c r="C2366" s="426"/>
      <c r="D2366" s="443"/>
      <c r="E2366" s="203"/>
      <c r="F2366" s="215"/>
      <c r="G2366" s="406" t="s">
        <v>1661</v>
      </c>
      <c r="H2366" s="206"/>
      <c r="I2366" s="496"/>
      <c r="J2366" s="467"/>
      <c r="K2366" s="258"/>
      <c r="L2366" s="467"/>
      <c r="M2366" s="618"/>
    </row>
    <row r="2367" spans="1:13" ht="17.25" customHeight="1">
      <c r="A2367" s="497"/>
      <c r="B2367" s="426"/>
      <c r="C2367" s="426"/>
      <c r="D2367" s="443">
        <v>2</v>
      </c>
      <c r="E2367" s="203"/>
      <c r="F2367" s="215"/>
      <c r="G2367" s="205"/>
      <c r="H2367" s="206" t="s">
        <v>1840</v>
      </c>
      <c r="I2367" s="496"/>
      <c r="J2367" s="467"/>
      <c r="K2367" s="258"/>
      <c r="L2367" s="467"/>
      <c r="M2367" s="618"/>
    </row>
    <row r="2368" spans="1:13" ht="17.25" customHeight="1">
      <c r="A2368" s="497"/>
      <c r="B2368" s="426"/>
      <c r="C2368" s="426"/>
      <c r="D2368" s="443"/>
      <c r="E2368" s="203">
        <v>1</v>
      </c>
      <c r="F2368" s="215"/>
      <c r="G2368" s="205"/>
      <c r="H2368" s="206"/>
      <c r="I2368" s="260" t="s">
        <v>1841</v>
      </c>
      <c r="J2368" s="467"/>
      <c r="K2368" s="258">
        <v>956</v>
      </c>
      <c r="L2368" s="467"/>
      <c r="M2368" s="618"/>
    </row>
    <row r="2369" spans="1:13" ht="4.5" customHeight="1">
      <c r="A2369" s="497"/>
      <c r="B2369" s="426"/>
      <c r="C2369" s="426"/>
      <c r="D2369" s="443"/>
      <c r="E2369" s="203"/>
      <c r="F2369" s="215"/>
      <c r="G2369" s="205"/>
      <c r="H2369" s="206"/>
      <c r="I2369" s="207"/>
      <c r="J2369" s="467"/>
      <c r="K2369" s="258"/>
      <c r="L2369" s="467"/>
      <c r="M2369" s="618"/>
    </row>
    <row r="2370" spans="1:13" ht="17.25" customHeight="1">
      <c r="A2370" s="497"/>
      <c r="B2370" s="426"/>
      <c r="C2370" s="426"/>
      <c r="D2370" s="443"/>
      <c r="E2370" s="203"/>
      <c r="F2370" s="248"/>
      <c r="G2370" s="222"/>
      <c r="H2370" s="223"/>
      <c r="I2370" s="477" t="s">
        <v>1853</v>
      </c>
      <c r="J2370" s="403">
        <f>SUM(J2365:J2368)</f>
        <v>0</v>
      </c>
      <c r="K2370" s="403">
        <f>SUM(K2365:K2368)</f>
        <v>956</v>
      </c>
      <c r="L2370" s="403">
        <f>SUM(L2365:L2368)</f>
        <v>0</v>
      </c>
      <c r="M2370" s="621"/>
    </row>
    <row r="2371" spans="1:13" ht="17.25" customHeight="1">
      <c r="A2371" s="497"/>
      <c r="B2371" s="426"/>
      <c r="C2371" s="426"/>
      <c r="D2371" s="443"/>
      <c r="E2371" s="203"/>
      <c r="F2371" s="215"/>
      <c r="G2371" s="205"/>
      <c r="H2371" s="206"/>
      <c r="I2371" s="496"/>
      <c r="J2371" s="467"/>
      <c r="K2371" s="258"/>
      <c r="L2371" s="467"/>
      <c r="M2371" s="618"/>
    </row>
    <row r="2372" spans="1:13" ht="17.25" customHeight="1">
      <c r="A2372" s="497"/>
      <c r="B2372" s="426">
        <v>48</v>
      </c>
      <c r="C2372" s="426"/>
      <c r="D2372" s="443"/>
      <c r="E2372" s="203"/>
      <c r="F2372" s="215"/>
      <c r="G2372" s="406" t="s">
        <v>1662</v>
      </c>
      <c r="H2372" s="206"/>
      <c r="I2372" s="496"/>
      <c r="J2372" s="467"/>
      <c r="K2372" s="258"/>
      <c r="L2372" s="467"/>
      <c r="M2372" s="618"/>
    </row>
    <row r="2373" spans="1:13" ht="17.25" customHeight="1">
      <c r="A2373" s="497"/>
      <c r="B2373" s="426"/>
      <c r="C2373" s="426"/>
      <c r="D2373" s="443">
        <v>2</v>
      </c>
      <c r="E2373" s="203"/>
      <c r="F2373" s="215"/>
      <c r="G2373" s="205"/>
      <c r="H2373" s="206" t="s">
        <v>1840</v>
      </c>
      <c r="I2373" s="496"/>
      <c r="J2373" s="467"/>
      <c r="K2373" s="258"/>
      <c r="L2373" s="467"/>
      <c r="M2373" s="618"/>
    </row>
    <row r="2374" spans="1:13" ht="17.25" customHeight="1">
      <c r="A2374" s="497"/>
      <c r="B2374" s="426"/>
      <c r="C2374" s="426"/>
      <c r="D2374" s="443"/>
      <c r="E2374" s="203">
        <v>1</v>
      </c>
      <c r="F2374" s="215"/>
      <c r="G2374" s="205"/>
      <c r="H2374" s="206"/>
      <c r="I2374" s="260" t="s">
        <v>1841</v>
      </c>
      <c r="J2374" s="467"/>
      <c r="K2374" s="258">
        <v>449</v>
      </c>
      <c r="L2374" s="467"/>
      <c r="M2374" s="618"/>
    </row>
    <row r="2375" spans="1:13" ht="4.5" customHeight="1">
      <c r="A2375" s="497"/>
      <c r="B2375" s="426"/>
      <c r="C2375" s="426"/>
      <c r="D2375" s="443"/>
      <c r="E2375" s="203"/>
      <c r="F2375" s="215"/>
      <c r="G2375" s="205"/>
      <c r="H2375" s="206"/>
      <c r="I2375" s="207"/>
      <c r="J2375" s="467"/>
      <c r="K2375" s="258"/>
      <c r="L2375" s="467"/>
      <c r="M2375" s="618"/>
    </row>
    <row r="2376" spans="1:13" ht="17.25" customHeight="1">
      <c r="A2376" s="497"/>
      <c r="B2376" s="426"/>
      <c r="C2376" s="426"/>
      <c r="D2376" s="443"/>
      <c r="E2376" s="203"/>
      <c r="F2376" s="248"/>
      <c r="G2376" s="222"/>
      <c r="H2376" s="223"/>
      <c r="I2376" s="477" t="s">
        <v>1853</v>
      </c>
      <c r="J2376" s="403">
        <f>SUM(J2371:J2375)</f>
        <v>0</v>
      </c>
      <c r="K2376" s="403">
        <f>SUM(K2371:K2375)</f>
        <v>449</v>
      </c>
      <c r="L2376" s="403">
        <f>SUM(L2371:L2375)</f>
        <v>0</v>
      </c>
      <c r="M2376" s="621"/>
    </row>
    <row r="2377" spans="1:13" ht="17.25" customHeight="1">
      <c r="A2377" s="497"/>
      <c r="B2377" s="426"/>
      <c r="C2377" s="426"/>
      <c r="D2377" s="443"/>
      <c r="E2377" s="203"/>
      <c r="F2377" s="215"/>
      <c r="G2377" s="205"/>
      <c r="H2377" s="206"/>
      <c r="I2377" s="496"/>
      <c r="J2377" s="467"/>
      <c r="K2377" s="258"/>
      <c r="L2377" s="467"/>
      <c r="M2377" s="618"/>
    </row>
    <row r="2378" spans="1:13" ht="17.25" customHeight="1">
      <c r="A2378" s="497"/>
      <c r="B2378" s="426">
        <v>49</v>
      </c>
      <c r="C2378" s="426"/>
      <c r="D2378" s="443"/>
      <c r="E2378" s="203"/>
      <c r="F2378" s="215"/>
      <c r="G2378" s="406" t="s">
        <v>1663</v>
      </c>
      <c r="H2378" s="206"/>
      <c r="I2378" s="496"/>
      <c r="J2378" s="467"/>
      <c r="K2378" s="258"/>
      <c r="L2378" s="467"/>
      <c r="M2378" s="618"/>
    </row>
    <row r="2379" spans="1:13" ht="17.25" customHeight="1">
      <c r="A2379" s="497"/>
      <c r="B2379" s="426"/>
      <c r="C2379" s="426"/>
      <c r="D2379" s="443">
        <v>2</v>
      </c>
      <c r="E2379" s="203"/>
      <c r="F2379" s="215"/>
      <c r="G2379" s="205"/>
      <c r="H2379" s="206" t="s">
        <v>1840</v>
      </c>
      <c r="I2379" s="496"/>
      <c r="J2379" s="467"/>
      <c r="K2379" s="258"/>
      <c r="L2379" s="467"/>
      <c r="M2379" s="618"/>
    </row>
    <row r="2380" spans="1:13" ht="17.25" customHeight="1">
      <c r="A2380" s="497"/>
      <c r="B2380" s="426"/>
      <c r="C2380" s="426"/>
      <c r="D2380" s="443"/>
      <c r="E2380" s="203">
        <v>1</v>
      </c>
      <c r="F2380" s="215"/>
      <c r="G2380" s="205"/>
      <c r="H2380" s="206"/>
      <c r="I2380" s="260" t="s">
        <v>1841</v>
      </c>
      <c r="J2380" s="467"/>
      <c r="K2380" s="258">
        <v>2103</v>
      </c>
      <c r="L2380" s="467"/>
      <c r="M2380" s="618"/>
    </row>
    <row r="2381" spans="1:13" ht="5.25" customHeight="1">
      <c r="A2381" s="497"/>
      <c r="B2381" s="426"/>
      <c r="C2381" s="426"/>
      <c r="D2381" s="443"/>
      <c r="E2381" s="203"/>
      <c r="F2381" s="215"/>
      <c r="G2381" s="205"/>
      <c r="H2381" s="206"/>
      <c r="I2381" s="207"/>
      <c r="J2381" s="467"/>
      <c r="K2381" s="258"/>
      <c r="L2381" s="467"/>
      <c r="M2381" s="618"/>
    </row>
    <row r="2382" spans="1:13" ht="17.25" customHeight="1">
      <c r="A2382" s="497"/>
      <c r="B2382" s="426"/>
      <c r="C2382" s="426"/>
      <c r="D2382" s="443"/>
      <c r="E2382" s="203"/>
      <c r="F2382" s="248"/>
      <c r="G2382" s="222"/>
      <c r="H2382" s="223"/>
      <c r="I2382" s="477" t="s">
        <v>1853</v>
      </c>
      <c r="J2382" s="403">
        <f>SUM(J2377:J2380)</f>
        <v>0</v>
      </c>
      <c r="K2382" s="403">
        <f>SUM(K2377:K2380)</f>
        <v>2103</v>
      </c>
      <c r="L2382" s="403">
        <f>SUM(L2377:L2380)</f>
        <v>0</v>
      </c>
      <c r="M2382" s="621"/>
    </row>
    <row r="2383" spans="1:13" ht="17.25" customHeight="1">
      <c r="A2383" s="497"/>
      <c r="B2383" s="426"/>
      <c r="C2383" s="426"/>
      <c r="D2383" s="443"/>
      <c r="E2383" s="203"/>
      <c r="F2383" s="215"/>
      <c r="G2383" s="205"/>
      <c r="H2383" s="206"/>
      <c r="I2383" s="496"/>
      <c r="J2383" s="467"/>
      <c r="K2383" s="258"/>
      <c r="L2383" s="467"/>
      <c r="M2383" s="618"/>
    </row>
    <row r="2384" spans="1:13" ht="17.25" customHeight="1">
      <c r="A2384" s="497"/>
      <c r="B2384" s="426">
        <v>50</v>
      </c>
      <c r="C2384" s="426"/>
      <c r="D2384" s="443"/>
      <c r="E2384" s="203"/>
      <c r="F2384" s="215"/>
      <c r="G2384" s="406" t="s">
        <v>1664</v>
      </c>
      <c r="H2384" s="206"/>
      <c r="I2384" s="496"/>
      <c r="J2384" s="467"/>
      <c r="K2384" s="258"/>
      <c r="L2384" s="467"/>
      <c r="M2384" s="618"/>
    </row>
    <row r="2385" spans="1:13" ht="17.25" customHeight="1">
      <c r="A2385" s="497"/>
      <c r="B2385" s="426"/>
      <c r="C2385" s="426"/>
      <c r="D2385" s="443">
        <v>2</v>
      </c>
      <c r="E2385" s="203"/>
      <c r="F2385" s="215"/>
      <c r="G2385" s="205"/>
      <c r="H2385" s="206" t="s">
        <v>1840</v>
      </c>
      <c r="I2385" s="496"/>
      <c r="J2385" s="467"/>
      <c r="K2385" s="258"/>
      <c r="L2385" s="467"/>
      <c r="M2385" s="618"/>
    </row>
    <row r="2386" spans="1:13" ht="17.25" customHeight="1">
      <c r="A2386" s="497"/>
      <c r="B2386" s="426"/>
      <c r="C2386" s="426"/>
      <c r="D2386" s="443"/>
      <c r="E2386" s="203">
        <v>1</v>
      </c>
      <c r="F2386" s="215"/>
      <c r="G2386" s="205"/>
      <c r="H2386" s="206"/>
      <c r="I2386" s="260" t="s">
        <v>1841</v>
      </c>
      <c r="J2386" s="467"/>
      <c r="K2386" s="258">
        <v>16669</v>
      </c>
      <c r="L2386" s="467"/>
      <c r="M2386" s="618"/>
    </row>
    <row r="2387" spans="1:13" ht="4.5" customHeight="1">
      <c r="A2387" s="497"/>
      <c r="B2387" s="426"/>
      <c r="C2387" s="426"/>
      <c r="D2387" s="443"/>
      <c r="E2387" s="203"/>
      <c r="F2387" s="215"/>
      <c r="G2387" s="205"/>
      <c r="H2387" s="206"/>
      <c r="I2387" s="207"/>
      <c r="J2387" s="467"/>
      <c r="K2387" s="467"/>
      <c r="L2387" s="467"/>
      <c r="M2387" s="618"/>
    </row>
    <row r="2388" spans="1:13" ht="16.5" customHeight="1">
      <c r="A2388" s="497"/>
      <c r="B2388" s="426"/>
      <c r="C2388" s="426"/>
      <c r="D2388" s="443"/>
      <c r="E2388" s="203"/>
      <c r="F2388" s="248"/>
      <c r="G2388" s="222"/>
      <c r="H2388" s="223"/>
      <c r="I2388" s="477" t="s">
        <v>1853</v>
      </c>
      <c r="J2388" s="403">
        <f>SUM(J2383:J2387)</f>
        <v>0</v>
      </c>
      <c r="K2388" s="403">
        <f>SUM(K2383:K2387)</f>
        <v>16669</v>
      </c>
      <c r="L2388" s="403">
        <f>SUM(L2383:L2387)</f>
        <v>0</v>
      </c>
      <c r="M2388" s="621"/>
    </row>
    <row r="2389" spans="1:13" ht="16.5" customHeight="1">
      <c r="A2389" s="497"/>
      <c r="B2389" s="426"/>
      <c r="C2389" s="426"/>
      <c r="D2389" s="443"/>
      <c r="E2389" s="203"/>
      <c r="F2389" s="215"/>
      <c r="G2389" s="205"/>
      <c r="H2389" s="206"/>
      <c r="I2389" s="496"/>
      <c r="J2389" s="467"/>
      <c r="K2389" s="467"/>
      <c r="L2389" s="467"/>
      <c r="M2389" s="618"/>
    </row>
    <row r="2390" spans="1:13" ht="16.5" customHeight="1">
      <c r="A2390" s="497"/>
      <c r="B2390" s="426">
        <v>51</v>
      </c>
      <c r="C2390" s="426"/>
      <c r="D2390" s="443"/>
      <c r="E2390" s="203"/>
      <c r="F2390" s="215"/>
      <c r="G2390" s="406" t="s">
        <v>1665</v>
      </c>
      <c r="H2390" s="206"/>
      <c r="I2390" s="496"/>
      <c r="J2390" s="467"/>
      <c r="K2390" s="467"/>
      <c r="L2390" s="467"/>
      <c r="M2390" s="618"/>
    </row>
    <row r="2391" spans="1:13" ht="16.5" customHeight="1">
      <c r="A2391" s="497"/>
      <c r="B2391" s="426"/>
      <c r="C2391" s="426"/>
      <c r="D2391" s="443">
        <v>2</v>
      </c>
      <c r="E2391" s="203"/>
      <c r="F2391" s="215"/>
      <c r="G2391" s="205"/>
      <c r="H2391" s="206" t="s">
        <v>1840</v>
      </c>
      <c r="I2391" s="496"/>
      <c r="J2391" s="467"/>
      <c r="K2391" s="467"/>
      <c r="L2391" s="467"/>
      <c r="M2391" s="618"/>
    </row>
    <row r="2392" spans="1:13" ht="16.5" customHeight="1">
      <c r="A2392" s="497"/>
      <c r="B2392" s="426"/>
      <c r="C2392" s="426"/>
      <c r="D2392" s="443"/>
      <c r="E2392" s="203">
        <v>1</v>
      </c>
      <c r="F2392" s="215"/>
      <c r="G2392" s="205"/>
      <c r="H2392" s="206"/>
      <c r="I2392" s="260" t="s">
        <v>1841</v>
      </c>
      <c r="J2392" s="467"/>
      <c r="K2392" s="258">
        <v>6561</v>
      </c>
      <c r="L2392" s="467"/>
      <c r="M2392" s="618"/>
    </row>
    <row r="2393" spans="1:13" ht="6" customHeight="1">
      <c r="A2393" s="497"/>
      <c r="B2393" s="426"/>
      <c r="C2393" s="426"/>
      <c r="D2393" s="443"/>
      <c r="E2393" s="203"/>
      <c r="F2393" s="215"/>
      <c r="G2393" s="205"/>
      <c r="H2393" s="206"/>
      <c r="I2393" s="207"/>
      <c r="J2393" s="467"/>
      <c r="K2393" s="467"/>
      <c r="L2393" s="467"/>
      <c r="M2393" s="618"/>
    </row>
    <row r="2394" spans="1:13" ht="16.5" customHeight="1">
      <c r="A2394" s="497"/>
      <c r="B2394" s="426"/>
      <c r="C2394" s="426"/>
      <c r="D2394" s="443"/>
      <c r="E2394" s="203"/>
      <c r="F2394" s="248"/>
      <c r="G2394" s="222"/>
      <c r="H2394" s="223"/>
      <c r="I2394" s="477" t="s">
        <v>1853</v>
      </c>
      <c r="J2394" s="403">
        <f>SUM(J2389:J2393)</f>
        <v>0</v>
      </c>
      <c r="K2394" s="403">
        <f>SUM(K2389:K2393)</f>
        <v>6561</v>
      </c>
      <c r="L2394" s="403">
        <f>SUM(L2389:L2393)</f>
        <v>0</v>
      </c>
      <c r="M2394" s="621"/>
    </row>
    <row r="2395" spans="1:13" ht="9.75" customHeight="1">
      <c r="A2395" s="497"/>
      <c r="B2395" s="426"/>
      <c r="C2395" s="426"/>
      <c r="D2395" s="443"/>
      <c r="E2395" s="203"/>
      <c r="F2395" s="215"/>
      <c r="G2395" s="205"/>
      <c r="H2395" s="206"/>
      <c r="I2395" s="496"/>
      <c r="J2395" s="467"/>
      <c r="K2395" s="467"/>
      <c r="L2395" s="467"/>
      <c r="M2395" s="618"/>
    </row>
    <row r="2396" spans="1:13" ht="16.5" customHeight="1">
      <c r="A2396" s="497"/>
      <c r="B2396" s="426">
        <v>52</v>
      </c>
      <c r="C2396" s="426"/>
      <c r="D2396" s="443"/>
      <c r="E2396" s="203"/>
      <c r="F2396" s="215"/>
      <c r="G2396" s="406" t="s">
        <v>1666</v>
      </c>
      <c r="H2396" s="206"/>
      <c r="I2396" s="496"/>
      <c r="J2396" s="467"/>
      <c r="K2396" s="467"/>
      <c r="L2396" s="467"/>
      <c r="M2396" s="618"/>
    </row>
    <row r="2397" spans="1:13" ht="16.5" customHeight="1">
      <c r="A2397" s="497"/>
      <c r="B2397" s="426"/>
      <c r="C2397" s="426"/>
      <c r="D2397" s="443">
        <v>2</v>
      </c>
      <c r="E2397" s="203"/>
      <c r="F2397" s="215"/>
      <c r="G2397" s="205"/>
      <c r="H2397" s="206" t="s">
        <v>1840</v>
      </c>
      <c r="I2397" s="496"/>
      <c r="J2397" s="467"/>
      <c r="K2397" s="467"/>
      <c r="L2397" s="467"/>
      <c r="M2397" s="618"/>
    </row>
    <row r="2398" spans="1:13" ht="16.5" customHeight="1">
      <c r="A2398" s="497"/>
      <c r="B2398" s="426"/>
      <c r="C2398" s="426"/>
      <c r="D2398" s="443"/>
      <c r="E2398" s="203">
        <v>1</v>
      </c>
      <c r="F2398" s="215"/>
      <c r="G2398" s="205"/>
      <c r="H2398" s="206"/>
      <c r="I2398" s="260" t="s">
        <v>1841</v>
      </c>
      <c r="J2398" s="467"/>
      <c r="K2398" s="258">
        <v>4808</v>
      </c>
      <c r="L2398" s="467"/>
      <c r="M2398" s="618"/>
    </row>
    <row r="2399" spans="1:13" ht="5.25" customHeight="1">
      <c r="A2399" s="497"/>
      <c r="B2399" s="426"/>
      <c r="C2399" s="426"/>
      <c r="D2399" s="443"/>
      <c r="E2399" s="203"/>
      <c r="F2399" s="215"/>
      <c r="G2399" s="205"/>
      <c r="H2399" s="206"/>
      <c r="I2399" s="207"/>
      <c r="J2399" s="467"/>
      <c r="K2399" s="467"/>
      <c r="L2399" s="467"/>
      <c r="M2399" s="618"/>
    </row>
    <row r="2400" spans="1:13" ht="16.5" customHeight="1">
      <c r="A2400" s="497"/>
      <c r="B2400" s="426"/>
      <c r="C2400" s="426"/>
      <c r="D2400" s="443"/>
      <c r="E2400" s="203"/>
      <c r="F2400" s="248"/>
      <c r="G2400" s="222"/>
      <c r="H2400" s="223"/>
      <c r="I2400" s="477" t="s">
        <v>1853</v>
      </c>
      <c r="J2400" s="403">
        <f>SUM(J2395:J2398)</f>
        <v>0</v>
      </c>
      <c r="K2400" s="403">
        <f>SUM(K2395:K2398)</f>
        <v>4808</v>
      </c>
      <c r="L2400" s="403">
        <f>SUM(L2395:L2398)</f>
        <v>0</v>
      </c>
      <c r="M2400" s="621"/>
    </row>
    <row r="2401" spans="1:13" ht="9" customHeight="1">
      <c r="A2401" s="497"/>
      <c r="B2401" s="426"/>
      <c r="C2401" s="426"/>
      <c r="D2401" s="443"/>
      <c r="E2401" s="203"/>
      <c r="F2401" s="215"/>
      <c r="G2401" s="205"/>
      <c r="H2401" s="206"/>
      <c r="I2401" s="496"/>
      <c r="J2401" s="467"/>
      <c r="K2401" s="467"/>
      <c r="L2401" s="467"/>
      <c r="M2401" s="618"/>
    </row>
    <row r="2402" spans="1:13" ht="16.5" customHeight="1">
      <c r="A2402" s="497"/>
      <c r="B2402" s="426">
        <v>53</v>
      </c>
      <c r="C2402" s="426"/>
      <c r="D2402" s="443"/>
      <c r="E2402" s="203"/>
      <c r="F2402" s="215"/>
      <c r="G2402" s="406" t="s">
        <v>1667</v>
      </c>
      <c r="H2402" s="206"/>
      <c r="I2402" s="496"/>
      <c r="J2402" s="467"/>
      <c r="K2402" s="467"/>
      <c r="L2402" s="467"/>
      <c r="M2402" s="618"/>
    </row>
    <row r="2403" spans="1:13" ht="16.5" customHeight="1">
      <c r="A2403" s="497"/>
      <c r="B2403" s="426"/>
      <c r="C2403" s="426"/>
      <c r="D2403" s="443">
        <v>2</v>
      </c>
      <c r="E2403" s="203"/>
      <c r="F2403" s="215"/>
      <c r="G2403" s="205"/>
      <c r="H2403" s="206" t="s">
        <v>1840</v>
      </c>
      <c r="I2403" s="496"/>
      <c r="J2403" s="467"/>
      <c r="K2403" s="467"/>
      <c r="L2403" s="467"/>
      <c r="M2403" s="618"/>
    </row>
    <row r="2404" spans="1:13" ht="16.5" customHeight="1">
      <c r="A2404" s="497"/>
      <c r="B2404" s="426"/>
      <c r="C2404" s="426"/>
      <c r="D2404" s="443"/>
      <c r="E2404" s="203">
        <v>1</v>
      </c>
      <c r="F2404" s="215"/>
      <c r="G2404" s="205"/>
      <c r="H2404" s="206"/>
      <c r="I2404" s="260" t="s">
        <v>1841</v>
      </c>
      <c r="J2404" s="467"/>
      <c r="K2404" s="258">
        <v>1878</v>
      </c>
      <c r="L2404" s="467"/>
      <c r="M2404" s="618"/>
    </row>
    <row r="2405" spans="1:13" ht="7.5" customHeight="1">
      <c r="A2405" s="497"/>
      <c r="B2405" s="426"/>
      <c r="C2405" s="426"/>
      <c r="D2405" s="443"/>
      <c r="E2405" s="203"/>
      <c r="F2405" s="215"/>
      <c r="G2405" s="205"/>
      <c r="H2405" s="206"/>
      <c r="I2405" s="207"/>
      <c r="J2405" s="467"/>
      <c r="K2405" s="467"/>
      <c r="L2405" s="467"/>
      <c r="M2405" s="618"/>
    </row>
    <row r="2406" spans="1:13" ht="16.5" customHeight="1">
      <c r="A2406" s="497"/>
      <c r="B2406" s="426"/>
      <c r="C2406" s="426"/>
      <c r="D2406" s="443"/>
      <c r="E2406" s="203"/>
      <c r="F2406" s="248"/>
      <c r="G2406" s="222"/>
      <c r="H2406" s="223"/>
      <c r="I2406" s="477" t="s">
        <v>1853</v>
      </c>
      <c r="J2406" s="403">
        <f>SUM(J2401:J2405)</f>
        <v>0</v>
      </c>
      <c r="K2406" s="403">
        <f>SUM(K2401:K2405)</f>
        <v>1878</v>
      </c>
      <c r="L2406" s="403">
        <f>SUM(L2401:L2405)</f>
        <v>0</v>
      </c>
      <c r="M2406" s="621"/>
    </row>
    <row r="2407" spans="1:13" ht="12.75" customHeight="1">
      <c r="A2407" s="497"/>
      <c r="B2407" s="426"/>
      <c r="C2407" s="426"/>
      <c r="D2407" s="443"/>
      <c r="E2407" s="203"/>
      <c r="F2407" s="215"/>
      <c r="G2407" s="205"/>
      <c r="H2407" s="206"/>
      <c r="I2407" s="496"/>
      <c r="J2407" s="467"/>
      <c r="K2407" s="467"/>
      <c r="L2407" s="467"/>
      <c r="M2407" s="618"/>
    </row>
    <row r="2408" spans="1:13" ht="16.5" customHeight="1">
      <c r="A2408" s="497"/>
      <c r="B2408" s="426">
        <v>54</v>
      </c>
      <c r="C2408" s="426"/>
      <c r="D2408" s="443"/>
      <c r="E2408" s="203"/>
      <c r="F2408" s="215"/>
      <c r="G2408" s="406" t="s">
        <v>1668</v>
      </c>
      <c r="H2408" s="206"/>
      <c r="I2408" s="496"/>
      <c r="J2408" s="467"/>
      <c r="K2408" s="467"/>
      <c r="L2408" s="467"/>
      <c r="M2408" s="618"/>
    </row>
    <row r="2409" spans="1:13" ht="16.5" customHeight="1">
      <c r="A2409" s="497"/>
      <c r="B2409" s="426"/>
      <c r="C2409" s="426"/>
      <c r="D2409" s="443">
        <v>2</v>
      </c>
      <c r="E2409" s="203"/>
      <c r="F2409" s="215"/>
      <c r="G2409" s="205"/>
      <c r="H2409" s="206" t="s">
        <v>1840</v>
      </c>
      <c r="I2409" s="496"/>
      <c r="J2409" s="467"/>
      <c r="K2409" s="467"/>
      <c r="L2409" s="467"/>
      <c r="M2409" s="618"/>
    </row>
    <row r="2410" spans="1:13" ht="16.5" customHeight="1">
      <c r="A2410" s="497"/>
      <c r="B2410" s="426"/>
      <c r="C2410" s="426"/>
      <c r="D2410" s="443"/>
      <c r="E2410" s="203">
        <v>1</v>
      </c>
      <c r="F2410" s="215"/>
      <c r="G2410" s="205"/>
      <c r="H2410" s="206"/>
      <c r="I2410" s="260" t="s">
        <v>1841</v>
      </c>
      <c r="J2410" s="467"/>
      <c r="K2410" s="258">
        <v>5019</v>
      </c>
      <c r="L2410" s="467"/>
      <c r="M2410" s="618"/>
    </row>
    <row r="2411" spans="1:13" ht="7.5" customHeight="1">
      <c r="A2411" s="497"/>
      <c r="B2411" s="426"/>
      <c r="C2411" s="426"/>
      <c r="D2411" s="443"/>
      <c r="E2411" s="203"/>
      <c r="F2411" s="215"/>
      <c r="G2411" s="205"/>
      <c r="H2411" s="206"/>
      <c r="I2411" s="207"/>
      <c r="J2411" s="467"/>
      <c r="K2411" s="467"/>
      <c r="L2411" s="467"/>
      <c r="M2411" s="618"/>
    </row>
    <row r="2412" spans="1:13" ht="16.5" customHeight="1">
      <c r="A2412" s="497"/>
      <c r="B2412" s="426"/>
      <c r="C2412" s="426"/>
      <c r="D2412" s="443"/>
      <c r="E2412" s="203"/>
      <c r="F2412" s="248"/>
      <c r="G2412" s="222"/>
      <c r="H2412" s="223"/>
      <c r="I2412" s="477" t="s">
        <v>1853</v>
      </c>
      <c r="J2412" s="403">
        <f>SUM(J2407:J2410)</f>
        <v>0</v>
      </c>
      <c r="K2412" s="403">
        <f>SUM(K2407:K2410)</f>
        <v>5019</v>
      </c>
      <c r="L2412" s="403">
        <f>SUM(L2407:L2410)</f>
        <v>0</v>
      </c>
      <c r="M2412" s="621"/>
    </row>
    <row r="2413" spans="1:13" ht="16.5" customHeight="1">
      <c r="A2413" s="497"/>
      <c r="B2413" s="426"/>
      <c r="C2413" s="426"/>
      <c r="D2413" s="443"/>
      <c r="E2413" s="203"/>
      <c r="F2413" s="215"/>
      <c r="G2413" s="205"/>
      <c r="H2413" s="206"/>
      <c r="I2413" s="496"/>
      <c r="J2413" s="467"/>
      <c r="K2413" s="467"/>
      <c r="L2413" s="467"/>
      <c r="M2413" s="618"/>
    </row>
    <row r="2414" spans="1:13" ht="16.5" customHeight="1">
      <c r="A2414" s="497"/>
      <c r="B2414" s="426">
        <v>55</v>
      </c>
      <c r="C2414" s="426"/>
      <c r="D2414" s="443"/>
      <c r="E2414" s="203"/>
      <c r="F2414" s="215"/>
      <c r="G2414" s="406" t="s">
        <v>1669</v>
      </c>
      <c r="H2414" s="206"/>
      <c r="I2414" s="496"/>
      <c r="J2414" s="467"/>
      <c r="K2414" s="467"/>
      <c r="L2414" s="467"/>
      <c r="M2414" s="618"/>
    </row>
    <row r="2415" spans="1:13" ht="16.5" customHeight="1">
      <c r="A2415" s="497"/>
      <c r="B2415" s="426"/>
      <c r="C2415" s="426"/>
      <c r="D2415" s="443">
        <v>2</v>
      </c>
      <c r="E2415" s="203"/>
      <c r="F2415" s="215"/>
      <c r="G2415" s="205"/>
      <c r="H2415" s="206" t="s">
        <v>1840</v>
      </c>
      <c r="I2415" s="496"/>
      <c r="J2415" s="467"/>
      <c r="K2415" s="467"/>
      <c r="L2415" s="467"/>
      <c r="M2415" s="618"/>
    </row>
    <row r="2416" spans="1:13" ht="16.5" customHeight="1">
      <c r="A2416" s="497"/>
      <c r="B2416" s="426"/>
      <c r="C2416" s="426"/>
      <c r="D2416" s="443"/>
      <c r="E2416" s="203">
        <v>1</v>
      </c>
      <c r="F2416" s="215"/>
      <c r="G2416" s="205"/>
      <c r="H2416" s="206"/>
      <c r="I2416" s="260" t="s">
        <v>1841</v>
      </c>
      <c r="J2416" s="467"/>
      <c r="K2416" s="258">
        <v>7877</v>
      </c>
      <c r="L2416" s="467"/>
      <c r="M2416" s="618"/>
    </row>
    <row r="2417" spans="1:13" ht="4.5" customHeight="1">
      <c r="A2417" s="497"/>
      <c r="B2417" s="426"/>
      <c r="C2417" s="426"/>
      <c r="D2417" s="443"/>
      <c r="E2417" s="203"/>
      <c r="F2417" s="215"/>
      <c r="G2417" s="205"/>
      <c r="H2417" s="206"/>
      <c r="I2417" s="207"/>
      <c r="J2417" s="467"/>
      <c r="K2417" s="467"/>
      <c r="L2417" s="467"/>
      <c r="M2417" s="618"/>
    </row>
    <row r="2418" spans="1:13" ht="16.5" customHeight="1">
      <c r="A2418" s="497"/>
      <c r="B2418" s="426"/>
      <c r="C2418" s="426"/>
      <c r="D2418" s="443"/>
      <c r="E2418" s="203"/>
      <c r="F2418" s="248"/>
      <c r="G2418" s="222"/>
      <c r="H2418" s="223"/>
      <c r="I2418" s="477" t="s">
        <v>1853</v>
      </c>
      <c r="J2418" s="403">
        <f>SUM(J2413:J2417)</f>
        <v>0</v>
      </c>
      <c r="K2418" s="403">
        <f>SUM(K2413:K2417)</f>
        <v>7877</v>
      </c>
      <c r="L2418" s="403">
        <f>SUM(L2413:L2417)</f>
        <v>0</v>
      </c>
      <c r="M2418" s="621"/>
    </row>
    <row r="2419" spans="1:13" ht="16.5" customHeight="1">
      <c r="A2419" s="497"/>
      <c r="B2419" s="426"/>
      <c r="C2419" s="426"/>
      <c r="D2419" s="443"/>
      <c r="E2419" s="203"/>
      <c r="F2419" s="215"/>
      <c r="G2419" s="205"/>
      <c r="H2419" s="206"/>
      <c r="I2419" s="496"/>
      <c r="J2419" s="467"/>
      <c r="K2419" s="467"/>
      <c r="L2419" s="467"/>
      <c r="M2419" s="618"/>
    </row>
    <row r="2420" spans="1:13" ht="16.5" customHeight="1">
      <c r="A2420" s="497"/>
      <c r="B2420" s="426">
        <v>56</v>
      </c>
      <c r="C2420" s="426"/>
      <c r="D2420" s="443"/>
      <c r="E2420" s="203"/>
      <c r="F2420" s="215"/>
      <c r="G2420" s="406" t="s">
        <v>1670</v>
      </c>
      <c r="H2420" s="206"/>
      <c r="I2420" s="496"/>
      <c r="J2420" s="467"/>
      <c r="K2420" s="467"/>
      <c r="L2420" s="467"/>
      <c r="M2420" s="618"/>
    </row>
    <row r="2421" spans="1:13" ht="16.5" customHeight="1">
      <c r="A2421" s="497"/>
      <c r="B2421" s="426"/>
      <c r="C2421" s="426"/>
      <c r="D2421" s="443">
        <v>2</v>
      </c>
      <c r="E2421" s="203"/>
      <c r="F2421" s="215"/>
      <c r="G2421" s="205"/>
      <c r="H2421" s="206" t="s">
        <v>1840</v>
      </c>
      <c r="I2421" s="496"/>
      <c r="J2421" s="467"/>
      <c r="K2421" s="258"/>
      <c r="L2421" s="467"/>
      <c r="M2421" s="618"/>
    </row>
    <row r="2422" spans="1:13" ht="16.5" customHeight="1">
      <c r="A2422" s="497"/>
      <c r="B2422" s="426"/>
      <c r="C2422" s="426"/>
      <c r="D2422" s="443"/>
      <c r="E2422" s="203">
        <v>1</v>
      </c>
      <c r="F2422" s="215"/>
      <c r="G2422" s="205"/>
      <c r="H2422" s="206"/>
      <c r="I2422" s="260" t="s">
        <v>1841</v>
      </c>
      <c r="J2422" s="467"/>
      <c r="K2422" s="258">
        <v>100</v>
      </c>
      <c r="L2422" s="467"/>
      <c r="M2422" s="618"/>
    </row>
    <row r="2423" spans="1:13" ht="5.25" customHeight="1">
      <c r="A2423" s="497"/>
      <c r="B2423" s="426"/>
      <c r="C2423" s="426"/>
      <c r="D2423" s="443"/>
      <c r="E2423" s="203"/>
      <c r="F2423" s="215"/>
      <c r="G2423" s="205"/>
      <c r="H2423" s="206"/>
      <c r="I2423" s="207"/>
      <c r="J2423" s="467"/>
      <c r="K2423" s="467"/>
      <c r="L2423" s="467"/>
      <c r="M2423" s="618"/>
    </row>
    <row r="2424" spans="1:13" ht="16.5" customHeight="1">
      <c r="A2424" s="497"/>
      <c r="B2424" s="426"/>
      <c r="C2424" s="426"/>
      <c r="D2424" s="443"/>
      <c r="E2424" s="203"/>
      <c r="F2424" s="248"/>
      <c r="G2424" s="222"/>
      <c r="H2424" s="223"/>
      <c r="I2424" s="477" t="s">
        <v>1853</v>
      </c>
      <c r="J2424" s="403">
        <f>SUM(J2419:J2422)</f>
        <v>0</v>
      </c>
      <c r="K2424" s="403">
        <f>SUM(K2419:K2422)</f>
        <v>100</v>
      </c>
      <c r="L2424" s="403">
        <f>SUM(L2419:L2422)</f>
        <v>0</v>
      </c>
      <c r="M2424" s="621"/>
    </row>
    <row r="2425" spans="1:13" ht="16.5" customHeight="1">
      <c r="A2425" s="497"/>
      <c r="B2425" s="426"/>
      <c r="C2425" s="426"/>
      <c r="D2425" s="443"/>
      <c r="E2425" s="203"/>
      <c r="F2425" s="215"/>
      <c r="G2425" s="205"/>
      <c r="H2425" s="206"/>
      <c r="I2425" s="496"/>
      <c r="J2425" s="467"/>
      <c r="K2425" s="467"/>
      <c r="L2425" s="467"/>
      <c r="M2425" s="618"/>
    </row>
    <row r="2426" spans="1:13" ht="16.5" customHeight="1">
      <c r="A2426" s="497"/>
      <c r="B2426" s="426">
        <v>57</v>
      </c>
      <c r="C2426" s="426"/>
      <c r="D2426" s="443"/>
      <c r="E2426" s="203"/>
      <c r="F2426" s="215"/>
      <c r="G2426" s="406" t="s">
        <v>1674</v>
      </c>
      <c r="H2426" s="206"/>
      <c r="I2426" s="496"/>
      <c r="J2426" s="467"/>
      <c r="K2426" s="467"/>
      <c r="L2426" s="467"/>
      <c r="M2426" s="618"/>
    </row>
    <row r="2427" spans="1:13" ht="16.5" customHeight="1">
      <c r="A2427" s="497"/>
      <c r="B2427" s="426"/>
      <c r="C2427" s="426"/>
      <c r="D2427" s="443">
        <v>2</v>
      </c>
      <c r="E2427" s="203"/>
      <c r="F2427" s="215"/>
      <c r="G2427" s="205"/>
      <c r="H2427" s="206" t="s">
        <v>1840</v>
      </c>
      <c r="I2427" s="496"/>
      <c r="J2427" s="467"/>
      <c r="K2427" s="467"/>
      <c r="L2427" s="467"/>
      <c r="M2427" s="618"/>
    </row>
    <row r="2428" spans="1:13" ht="16.5" customHeight="1">
      <c r="A2428" s="497"/>
      <c r="B2428" s="426"/>
      <c r="C2428" s="426"/>
      <c r="D2428" s="443"/>
      <c r="E2428" s="203">
        <v>1</v>
      </c>
      <c r="F2428" s="215"/>
      <c r="G2428" s="205"/>
      <c r="H2428" s="206"/>
      <c r="I2428" s="260" t="s">
        <v>1841</v>
      </c>
      <c r="J2428" s="467"/>
      <c r="K2428" s="258">
        <v>2238</v>
      </c>
      <c r="L2428" s="467"/>
      <c r="M2428" s="618"/>
    </row>
    <row r="2429" spans="1:13" ht="4.5" customHeight="1">
      <c r="A2429" s="497"/>
      <c r="B2429" s="426"/>
      <c r="C2429" s="426"/>
      <c r="D2429" s="443"/>
      <c r="E2429" s="203"/>
      <c r="F2429" s="215"/>
      <c r="G2429" s="205"/>
      <c r="H2429" s="206"/>
      <c r="I2429" s="207"/>
      <c r="J2429" s="467"/>
      <c r="K2429" s="467"/>
      <c r="L2429" s="467"/>
      <c r="M2429" s="618"/>
    </row>
    <row r="2430" spans="1:13" ht="16.5" customHeight="1">
      <c r="A2430" s="497"/>
      <c r="B2430" s="426"/>
      <c r="C2430" s="426"/>
      <c r="D2430" s="443"/>
      <c r="E2430" s="203"/>
      <c r="F2430" s="248"/>
      <c r="G2430" s="222"/>
      <c r="H2430" s="223"/>
      <c r="I2430" s="477" t="s">
        <v>1853</v>
      </c>
      <c r="J2430" s="403">
        <f>SUM(J2425:J2428)</f>
        <v>0</v>
      </c>
      <c r="K2430" s="403">
        <f>SUM(K2425:K2428)</f>
        <v>2238</v>
      </c>
      <c r="L2430" s="403">
        <f>SUM(L2425:L2428)</f>
        <v>0</v>
      </c>
      <c r="M2430" s="621"/>
    </row>
    <row r="2431" spans="1:13" ht="16.5" customHeight="1">
      <c r="A2431" s="497"/>
      <c r="B2431" s="426"/>
      <c r="C2431" s="426"/>
      <c r="D2431" s="443"/>
      <c r="E2431" s="203"/>
      <c r="F2431" s="215"/>
      <c r="G2431" s="205"/>
      <c r="H2431" s="206"/>
      <c r="I2431" s="496"/>
      <c r="J2431" s="467"/>
      <c r="K2431" s="467"/>
      <c r="L2431" s="467"/>
      <c r="M2431" s="618"/>
    </row>
    <row r="2432" spans="1:13" ht="16.5" customHeight="1">
      <c r="A2432" s="497"/>
      <c r="B2432" s="426">
        <v>58</v>
      </c>
      <c r="C2432" s="426"/>
      <c r="D2432" s="443"/>
      <c r="E2432" s="203"/>
      <c r="F2432" s="215"/>
      <c r="G2432" s="406" t="s">
        <v>1675</v>
      </c>
      <c r="H2432" s="206"/>
      <c r="I2432" s="496"/>
      <c r="J2432" s="467"/>
      <c r="K2432" s="467"/>
      <c r="L2432" s="467"/>
      <c r="M2432" s="618"/>
    </row>
    <row r="2433" spans="1:13" ht="16.5" customHeight="1">
      <c r="A2433" s="497"/>
      <c r="B2433" s="426"/>
      <c r="C2433" s="426"/>
      <c r="D2433" s="443">
        <v>2</v>
      </c>
      <c r="E2433" s="203"/>
      <c r="F2433" s="215"/>
      <c r="G2433" s="205"/>
      <c r="H2433" s="206" t="s">
        <v>1840</v>
      </c>
      <c r="I2433" s="496"/>
      <c r="J2433" s="467"/>
      <c r="K2433" s="467"/>
      <c r="L2433" s="467"/>
      <c r="M2433" s="618"/>
    </row>
    <row r="2434" spans="1:13" ht="16.5" customHeight="1">
      <c r="A2434" s="497"/>
      <c r="B2434" s="426"/>
      <c r="C2434" s="426"/>
      <c r="D2434" s="443"/>
      <c r="E2434" s="203">
        <v>1</v>
      </c>
      <c r="F2434" s="215"/>
      <c r="G2434" s="205"/>
      <c r="H2434" s="206"/>
      <c r="I2434" s="260" t="s">
        <v>1841</v>
      </c>
      <c r="J2434" s="467"/>
      <c r="K2434" s="258">
        <v>12563</v>
      </c>
      <c r="L2434" s="467"/>
      <c r="M2434" s="618"/>
    </row>
    <row r="2435" spans="1:13" ht="4.5" customHeight="1">
      <c r="A2435" s="497"/>
      <c r="B2435" s="426"/>
      <c r="C2435" s="426"/>
      <c r="D2435" s="443"/>
      <c r="E2435" s="203"/>
      <c r="F2435" s="215"/>
      <c r="G2435" s="205"/>
      <c r="H2435" s="206"/>
      <c r="I2435" s="207"/>
      <c r="J2435" s="467"/>
      <c r="K2435" s="467"/>
      <c r="L2435" s="467"/>
      <c r="M2435" s="618"/>
    </row>
    <row r="2436" spans="1:13" ht="16.5" customHeight="1">
      <c r="A2436" s="497"/>
      <c r="B2436" s="426"/>
      <c r="C2436" s="426"/>
      <c r="D2436" s="443"/>
      <c r="E2436" s="203"/>
      <c r="F2436" s="248"/>
      <c r="G2436" s="222"/>
      <c r="H2436" s="223"/>
      <c r="I2436" s="477" t="s">
        <v>1853</v>
      </c>
      <c r="J2436" s="403">
        <f>SUM(J2431:J2435)</f>
        <v>0</v>
      </c>
      <c r="K2436" s="403">
        <f>SUM(K2431:K2435)</f>
        <v>12563</v>
      </c>
      <c r="L2436" s="403">
        <f>SUM(L2431:L2435)</f>
        <v>0</v>
      </c>
      <c r="M2436" s="621"/>
    </row>
    <row r="2437" spans="1:13" ht="16.5" customHeight="1">
      <c r="A2437" s="497"/>
      <c r="B2437" s="426"/>
      <c r="C2437" s="426"/>
      <c r="D2437" s="443"/>
      <c r="E2437" s="203"/>
      <c r="F2437" s="215"/>
      <c r="G2437" s="205"/>
      <c r="H2437" s="206"/>
      <c r="I2437" s="496"/>
      <c r="J2437" s="467"/>
      <c r="K2437" s="467"/>
      <c r="L2437" s="467"/>
      <c r="M2437" s="618"/>
    </row>
    <row r="2438" spans="1:13" ht="16.5" customHeight="1">
      <c r="A2438" s="497"/>
      <c r="B2438" s="426">
        <v>59</v>
      </c>
      <c r="C2438" s="426"/>
      <c r="D2438" s="443"/>
      <c r="E2438" s="203"/>
      <c r="F2438" s="215"/>
      <c r="G2438" s="406" t="s">
        <v>1676</v>
      </c>
      <c r="H2438" s="206"/>
      <c r="I2438" s="496"/>
      <c r="J2438" s="467"/>
      <c r="K2438" s="467"/>
      <c r="L2438" s="467"/>
      <c r="M2438" s="618"/>
    </row>
    <row r="2439" spans="1:13" ht="16.5" customHeight="1">
      <c r="A2439" s="497"/>
      <c r="B2439" s="426"/>
      <c r="C2439" s="426"/>
      <c r="D2439" s="443">
        <v>2</v>
      </c>
      <c r="E2439" s="203"/>
      <c r="F2439" s="215"/>
      <c r="G2439" s="205"/>
      <c r="H2439" s="206" t="s">
        <v>1840</v>
      </c>
      <c r="I2439" s="496"/>
      <c r="J2439" s="467"/>
      <c r="K2439" s="467"/>
      <c r="L2439" s="467"/>
      <c r="M2439" s="618"/>
    </row>
    <row r="2440" spans="1:13" ht="16.5" customHeight="1">
      <c r="A2440" s="497"/>
      <c r="B2440" s="426"/>
      <c r="C2440" s="426"/>
      <c r="D2440" s="443"/>
      <c r="E2440" s="203">
        <v>1</v>
      </c>
      <c r="F2440" s="215"/>
      <c r="G2440" s="205"/>
      <c r="H2440" s="206"/>
      <c r="I2440" s="260" t="s">
        <v>1841</v>
      </c>
      <c r="J2440" s="467"/>
      <c r="K2440" s="258">
        <v>53269</v>
      </c>
      <c r="L2440" s="258">
        <v>16760</v>
      </c>
      <c r="M2440" s="618">
        <f>L2440/K2440*100</f>
        <v>31.46295218607445</v>
      </c>
    </row>
    <row r="2441" spans="1:13" ht="3.75" customHeight="1">
      <c r="A2441" s="497"/>
      <c r="B2441" s="426"/>
      <c r="C2441" s="426"/>
      <c r="D2441" s="443"/>
      <c r="E2441" s="203"/>
      <c r="F2441" s="215"/>
      <c r="G2441" s="205"/>
      <c r="H2441" s="206"/>
      <c r="I2441" s="207"/>
      <c r="J2441" s="467"/>
      <c r="K2441" s="467"/>
      <c r="L2441" s="467"/>
      <c r="M2441" s="618"/>
    </row>
    <row r="2442" spans="1:13" ht="16.5" customHeight="1">
      <c r="A2442" s="497"/>
      <c r="B2442" s="426"/>
      <c r="C2442" s="426"/>
      <c r="D2442" s="443"/>
      <c r="E2442" s="203"/>
      <c r="F2442" s="248"/>
      <c r="G2442" s="222"/>
      <c r="H2442" s="223"/>
      <c r="I2442" s="477" t="s">
        <v>1853</v>
      </c>
      <c r="J2442" s="403">
        <f>SUM(J2437:J2440)</f>
        <v>0</v>
      </c>
      <c r="K2442" s="403">
        <f>SUM(K2437:K2440)</f>
        <v>53269</v>
      </c>
      <c r="L2442" s="403">
        <f>SUM(L2437:L2440)</f>
        <v>16760</v>
      </c>
      <c r="M2442" s="621">
        <f>L2442/K2442*100</f>
        <v>31.46295218607445</v>
      </c>
    </row>
    <row r="2443" spans="1:13" ht="16.5" customHeight="1">
      <c r="A2443" s="497"/>
      <c r="B2443" s="426"/>
      <c r="C2443" s="426"/>
      <c r="D2443" s="443"/>
      <c r="E2443" s="203"/>
      <c r="F2443" s="215"/>
      <c r="G2443" s="205"/>
      <c r="H2443" s="206"/>
      <c r="I2443" s="496"/>
      <c r="J2443" s="467"/>
      <c r="K2443" s="467"/>
      <c r="L2443" s="467"/>
      <c r="M2443" s="618"/>
    </row>
    <row r="2444" spans="1:13" ht="16.5" customHeight="1">
      <c r="A2444" s="497"/>
      <c r="B2444" s="426">
        <v>60</v>
      </c>
      <c r="C2444" s="426"/>
      <c r="D2444" s="443"/>
      <c r="E2444" s="203"/>
      <c r="F2444" s="215"/>
      <c r="G2444" s="406" t="s">
        <v>2040</v>
      </c>
      <c r="H2444" s="206"/>
      <c r="I2444" s="496"/>
      <c r="J2444" s="467"/>
      <c r="K2444" s="467"/>
      <c r="L2444" s="467"/>
      <c r="M2444" s="618"/>
    </row>
    <row r="2445" spans="1:13" ht="16.5" customHeight="1">
      <c r="A2445" s="497"/>
      <c r="B2445" s="426"/>
      <c r="C2445" s="426"/>
      <c r="D2445" s="443">
        <v>2</v>
      </c>
      <c r="E2445" s="203"/>
      <c r="F2445" s="215"/>
      <c r="G2445" s="205"/>
      <c r="H2445" s="206" t="s">
        <v>1840</v>
      </c>
      <c r="I2445" s="496"/>
      <c r="J2445" s="467"/>
      <c r="K2445" s="467"/>
      <c r="L2445" s="467"/>
      <c r="M2445" s="618"/>
    </row>
    <row r="2446" spans="1:13" ht="16.5" customHeight="1">
      <c r="A2446" s="497"/>
      <c r="B2446" s="426"/>
      <c r="C2446" s="426"/>
      <c r="D2446" s="443"/>
      <c r="E2446" s="203">
        <v>1</v>
      </c>
      <c r="F2446" s="215"/>
      <c r="G2446" s="205"/>
      <c r="H2446" s="206"/>
      <c r="I2446" s="260" t="s">
        <v>1841</v>
      </c>
      <c r="J2446" s="467"/>
      <c r="K2446" s="258">
        <v>1953</v>
      </c>
      <c r="L2446" s="467"/>
      <c r="M2446" s="618"/>
    </row>
    <row r="2447" spans="1:13" ht="16.5" customHeight="1">
      <c r="A2447" s="497"/>
      <c r="B2447" s="426"/>
      <c r="C2447" s="426"/>
      <c r="D2447" s="443"/>
      <c r="E2447" s="203"/>
      <c r="F2447" s="215"/>
      <c r="G2447" s="205"/>
      <c r="H2447" s="206"/>
      <c r="I2447" s="207"/>
      <c r="J2447" s="467"/>
      <c r="K2447" s="258"/>
      <c r="L2447" s="467"/>
      <c r="M2447" s="618"/>
    </row>
    <row r="2448" spans="1:13" ht="16.5" customHeight="1">
      <c r="A2448" s="497"/>
      <c r="B2448" s="426"/>
      <c r="C2448" s="426"/>
      <c r="D2448" s="443"/>
      <c r="E2448" s="203"/>
      <c r="F2448" s="248"/>
      <c r="G2448" s="222"/>
      <c r="H2448" s="223"/>
      <c r="I2448" s="477" t="s">
        <v>1853</v>
      </c>
      <c r="J2448" s="403">
        <f>SUM(J2443:J2447)</f>
        <v>0</v>
      </c>
      <c r="K2448" s="403">
        <f>SUM(K2443:K2447)</f>
        <v>1953</v>
      </c>
      <c r="L2448" s="403">
        <f>SUM(L2443:L2447)</f>
        <v>0</v>
      </c>
      <c r="M2448" s="403"/>
    </row>
    <row r="2449" spans="1:13" ht="16.5" customHeight="1">
      <c r="A2449" s="497"/>
      <c r="B2449" s="426"/>
      <c r="C2449" s="426"/>
      <c r="D2449" s="443"/>
      <c r="E2449" s="203"/>
      <c r="F2449" s="215"/>
      <c r="G2449" s="205"/>
      <c r="H2449" s="206"/>
      <c r="I2449" s="496"/>
      <c r="J2449" s="467"/>
      <c r="K2449" s="258"/>
      <c r="L2449" s="467"/>
      <c r="M2449" s="618"/>
    </row>
    <row r="2450" spans="1:13" ht="16.5" customHeight="1">
      <c r="A2450" s="497"/>
      <c r="B2450" s="426">
        <v>61</v>
      </c>
      <c r="C2450" s="426"/>
      <c r="D2450" s="443"/>
      <c r="E2450" s="203"/>
      <c r="F2450" s="215"/>
      <c r="G2450" s="406" t="s">
        <v>2041</v>
      </c>
      <c r="H2450" s="206"/>
      <c r="I2450" s="496"/>
      <c r="J2450" s="467"/>
      <c r="K2450" s="258"/>
      <c r="L2450" s="467"/>
      <c r="M2450" s="618"/>
    </row>
    <row r="2451" spans="1:13" ht="16.5" customHeight="1">
      <c r="A2451" s="497"/>
      <c r="B2451" s="426"/>
      <c r="C2451" s="426"/>
      <c r="D2451" s="443">
        <v>2</v>
      </c>
      <c r="E2451" s="203"/>
      <c r="F2451" s="215"/>
      <c r="G2451" s="205"/>
      <c r="H2451" s="206" t="s">
        <v>1840</v>
      </c>
      <c r="I2451" s="496"/>
      <c r="J2451" s="467"/>
      <c r="K2451" s="258"/>
      <c r="L2451" s="467"/>
      <c r="M2451" s="618"/>
    </row>
    <row r="2452" spans="1:13" ht="16.5" customHeight="1">
      <c r="A2452" s="497"/>
      <c r="B2452" s="426"/>
      <c r="C2452" s="426"/>
      <c r="D2452" s="443"/>
      <c r="E2452" s="203">
        <v>1</v>
      </c>
      <c r="F2452" s="215"/>
      <c r="G2452" s="205"/>
      <c r="H2452" s="206"/>
      <c r="I2452" s="260" t="s">
        <v>1841</v>
      </c>
      <c r="J2452" s="467"/>
      <c r="K2452" s="258">
        <v>758</v>
      </c>
      <c r="L2452" s="467"/>
      <c r="M2452" s="618"/>
    </row>
    <row r="2453" spans="1:13" ht="16.5" customHeight="1">
      <c r="A2453" s="497"/>
      <c r="B2453" s="426"/>
      <c r="C2453" s="426"/>
      <c r="D2453" s="443"/>
      <c r="E2453" s="203"/>
      <c r="F2453" s="215"/>
      <c r="G2453" s="205"/>
      <c r="H2453" s="206"/>
      <c r="I2453" s="207"/>
      <c r="J2453" s="467"/>
      <c r="K2453" s="258"/>
      <c r="L2453" s="467"/>
      <c r="M2453" s="618"/>
    </row>
    <row r="2454" spans="1:13" ht="16.5" customHeight="1">
      <c r="A2454" s="497"/>
      <c r="B2454" s="426"/>
      <c r="C2454" s="426"/>
      <c r="D2454" s="443"/>
      <c r="E2454" s="203"/>
      <c r="F2454" s="248"/>
      <c r="G2454" s="222"/>
      <c r="H2454" s="223"/>
      <c r="I2454" s="477" t="s">
        <v>1853</v>
      </c>
      <c r="J2454" s="403">
        <f>SUM(J2449:J2453)</f>
        <v>0</v>
      </c>
      <c r="K2454" s="403">
        <f>SUM(K2449:K2453)</f>
        <v>758</v>
      </c>
      <c r="L2454" s="403">
        <f>SUM(L2449:L2453)</f>
        <v>0</v>
      </c>
      <c r="M2454" s="403"/>
    </row>
    <row r="2455" spans="1:13" ht="16.5" customHeight="1">
      <c r="A2455" s="497"/>
      <c r="B2455" s="426"/>
      <c r="C2455" s="426"/>
      <c r="D2455" s="443"/>
      <c r="E2455" s="203"/>
      <c r="F2455" s="215"/>
      <c r="G2455" s="205"/>
      <c r="H2455" s="206"/>
      <c r="I2455" s="496"/>
      <c r="J2455" s="467"/>
      <c r="K2455" s="258"/>
      <c r="L2455" s="467"/>
      <c r="M2455" s="618"/>
    </row>
    <row r="2456" spans="1:13" ht="16.5" customHeight="1">
      <c r="A2456" s="497"/>
      <c r="B2456" s="426">
        <v>62</v>
      </c>
      <c r="C2456" s="426"/>
      <c r="D2456" s="443"/>
      <c r="E2456" s="203"/>
      <c r="F2456" s="215"/>
      <c r="G2456" s="406" t="s">
        <v>2042</v>
      </c>
      <c r="H2456" s="206"/>
      <c r="I2456" s="496"/>
      <c r="J2456" s="467"/>
      <c r="K2456" s="258"/>
      <c r="L2456" s="467"/>
      <c r="M2456" s="618"/>
    </row>
    <row r="2457" spans="1:13" ht="16.5" customHeight="1">
      <c r="A2457" s="497"/>
      <c r="B2457" s="426"/>
      <c r="C2457" s="426"/>
      <c r="D2457" s="443">
        <v>2</v>
      </c>
      <c r="E2457" s="203"/>
      <c r="F2457" s="215"/>
      <c r="G2457" s="205"/>
      <c r="H2457" s="206" t="s">
        <v>1840</v>
      </c>
      <c r="I2457" s="496"/>
      <c r="J2457" s="467"/>
      <c r="K2457" s="258"/>
      <c r="L2457" s="467"/>
      <c r="M2457" s="618"/>
    </row>
    <row r="2458" spans="1:13" ht="16.5" customHeight="1">
      <c r="A2458" s="497"/>
      <c r="B2458" s="426"/>
      <c r="C2458" s="426"/>
      <c r="D2458" s="443"/>
      <c r="E2458" s="203">
        <v>1</v>
      </c>
      <c r="F2458" s="215"/>
      <c r="G2458" s="205"/>
      <c r="H2458" s="206"/>
      <c r="I2458" s="260" t="s">
        <v>1841</v>
      </c>
      <c r="J2458" s="467"/>
      <c r="K2458" s="258">
        <v>1103</v>
      </c>
      <c r="L2458" s="467"/>
      <c r="M2458" s="618"/>
    </row>
    <row r="2459" spans="1:13" ht="16.5" customHeight="1">
      <c r="A2459" s="497"/>
      <c r="B2459" s="426"/>
      <c r="C2459" s="426"/>
      <c r="D2459" s="443"/>
      <c r="E2459" s="203"/>
      <c r="F2459" s="215"/>
      <c r="G2459" s="205"/>
      <c r="H2459" s="206"/>
      <c r="I2459" s="207"/>
      <c r="J2459" s="467"/>
      <c r="K2459" s="258"/>
      <c r="L2459" s="467"/>
      <c r="M2459" s="618"/>
    </row>
    <row r="2460" spans="1:13" ht="16.5" customHeight="1">
      <c r="A2460" s="497"/>
      <c r="B2460" s="426"/>
      <c r="C2460" s="426"/>
      <c r="D2460" s="443"/>
      <c r="E2460" s="203"/>
      <c r="F2460" s="248"/>
      <c r="G2460" s="222"/>
      <c r="H2460" s="223"/>
      <c r="I2460" s="477" t="s">
        <v>1853</v>
      </c>
      <c r="J2460" s="403">
        <f>SUM(J2455:J2459)</f>
        <v>0</v>
      </c>
      <c r="K2460" s="403">
        <f>SUM(K2455:K2459)</f>
        <v>1103</v>
      </c>
      <c r="L2460" s="403">
        <f>SUM(L2455:L2459)</f>
        <v>0</v>
      </c>
      <c r="M2460" s="403"/>
    </row>
    <row r="2461" spans="1:13" ht="16.5" customHeight="1">
      <c r="A2461" s="497"/>
      <c r="B2461" s="426"/>
      <c r="C2461" s="426"/>
      <c r="D2461" s="443"/>
      <c r="E2461" s="203"/>
      <c r="F2461" s="215"/>
      <c r="G2461" s="205"/>
      <c r="H2461" s="206"/>
      <c r="I2461" s="496"/>
      <c r="J2461" s="467"/>
      <c r="K2461" s="258"/>
      <c r="L2461" s="467"/>
      <c r="M2461" s="618"/>
    </row>
    <row r="2462" spans="1:13" ht="16.5" customHeight="1">
      <c r="A2462" s="497"/>
      <c r="B2462" s="426">
        <v>63</v>
      </c>
      <c r="C2462" s="426"/>
      <c r="D2462" s="443"/>
      <c r="E2462" s="203"/>
      <c r="F2462" s="215"/>
      <c r="G2462" s="406" t="s">
        <v>2043</v>
      </c>
      <c r="H2462" s="206"/>
      <c r="I2462" s="496"/>
      <c r="J2462" s="467"/>
      <c r="K2462" s="258"/>
      <c r="L2462" s="467"/>
      <c r="M2462" s="618"/>
    </row>
    <row r="2463" spans="1:13" ht="16.5" customHeight="1">
      <c r="A2463" s="497"/>
      <c r="B2463" s="426"/>
      <c r="C2463" s="426"/>
      <c r="D2463" s="443">
        <v>2</v>
      </c>
      <c r="E2463" s="203"/>
      <c r="F2463" s="215"/>
      <c r="G2463" s="205"/>
      <c r="H2463" s="206" t="s">
        <v>1840</v>
      </c>
      <c r="I2463" s="496"/>
      <c r="J2463" s="467"/>
      <c r="K2463" s="258"/>
      <c r="L2463" s="467"/>
      <c r="M2463" s="618"/>
    </row>
    <row r="2464" spans="1:13" ht="16.5" customHeight="1">
      <c r="A2464" s="497"/>
      <c r="B2464" s="426"/>
      <c r="C2464" s="426"/>
      <c r="D2464" s="443"/>
      <c r="E2464" s="203">
        <v>1</v>
      </c>
      <c r="F2464" s="215"/>
      <c r="G2464" s="205"/>
      <c r="H2464" s="206"/>
      <c r="I2464" s="260" t="s">
        <v>1841</v>
      </c>
      <c r="J2464" s="467"/>
      <c r="K2464" s="258">
        <v>1603</v>
      </c>
      <c r="L2464" s="467"/>
      <c r="M2464" s="618"/>
    </row>
    <row r="2465" spans="1:13" ht="16.5" customHeight="1">
      <c r="A2465" s="497"/>
      <c r="B2465" s="426"/>
      <c r="C2465" s="426"/>
      <c r="D2465" s="443"/>
      <c r="E2465" s="203"/>
      <c r="F2465" s="215"/>
      <c r="G2465" s="205"/>
      <c r="H2465" s="206"/>
      <c r="I2465" s="207"/>
      <c r="J2465" s="467"/>
      <c r="K2465" s="258"/>
      <c r="L2465" s="467"/>
      <c r="M2465" s="618"/>
    </row>
    <row r="2466" spans="1:13" ht="16.5" customHeight="1">
      <c r="A2466" s="497"/>
      <c r="B2466" s="426"/>
      <c r="C2466" s="426"/>
      <c r="D2466" s="443"/>
      <c r="E2466" s="203"/>
      <c r="F2466" s="248"/>
      <c r="G2466" s="222"/>
      <c r="H2466" s="223"/>
      <c r="I2466" s="477" t="s">
        <v>1853</v>
      </c>
      <c r="J2466" s="403">
        <f>SUM(J2461:J2465)</f>
        <v>0</v>
      </c>
      <c r="K2466" s="403">
        <f>SUM(K2461:K2465)</f>
        <v>1603</v>
      </c>
      <c r="L2466" s="403">
        <f>SUM(L2461:L2465)</f>
        <v>0</v>
      </c>
      <c r="M2466" s="403"/>
    </row>
    <row r="2467" spans="1:13" ht="16.5" customHeight="1">
      <c r="A2467" s="497"/>
      <c r="B2467" s="426"/>
      <c r="C2467" s="426"/>
      <c r="D2467" s="443"/>
      <c r="E2467" s="203"/>
      <c r="F2467" s="215"/>
      <c r="G2467" s="205"/>
      <c r="H2467" s="206"/>
      <c r="I2467" s="496"/>
      <c r="J2467" s="467"/>
      <c r="K2467" s="258"/>
      <c r="L2467" s="467"/>
      <c r="M2467" s="618"/>
    </row>
    <row r="2468" spans="1:13" ht="16.5" customHeight="1">
      <c r="A2468" s="497"/>
      <c r="B2468" s="426">
        <v>64</v>
      </c>
      <c r="C2468" s="426"/>
      <c r="D2468" s="443"/>
      <c r="E2468" s="203"/>
      <c r="F2468" s="215"/>
      <c r="G2468" s="406" t="s">
        <v>2045</v>
      </c>
      <c r="H2468" s="206"/>
      <c r="I2468" s="496"/>
      <c r="J2468" s="467"/>
      <c r="K2468" s="258"/>
      <c r="L2468" s="467"/>
      <c r="M2468" s="618"/>
    </row>
    <row r="2469" spans="1:13" ht="16.5" customHeight="1">
      <c r="A2469" s="497"/>
      <c r="B2469" s="426"/>
      <c r="C2469" s="426"/>
      <c r="D2469" s="443">
        <v>2</v>
      </c>
      <c r="E2469" s="203"/>
      <c r="F2469" s="215"/>
      <c r="G2469" s="205"/>
      <c r="H2469" s="206" t="s">
        <v>1840</v>
      </c>
      <c r="I2469" s="496"/>
      <c r="J2469" s="467"/>
      <c r="K2469" s="258"/>
      <c r="L2469" s="467"/>
      <c r="M2469" s="618"/>
    </row>
    <row r="2470" spans="1:13" ht="16.5" customHeight="1">
      <c r="A2470" s="497"/>
      <c r="B2470" s="426"/>
      <c r="C2470" s="426"/>
      <c r="D2470" s="443"/>
      <c r="E2470" s="203">
        <v>1</v>
      </c>
      <c r="F2470" s="215"/>
      <c r="G2470" s="205"/>
      <c r="H2470" s="206"/>
      <c r="I2470" s="260" t="s">
        <v>1841</v>
      </c>
      <c r="J2470" s="467"/>
      <c r="K2470" s="258">
        <v>1603</v>
      </c>
      <c r="L2470" s="467"/>
      <c r="M2470" s="618"/>
    </row>
    <row r="2471" spans="1:13" ht="16.5" customHeight="1">
      <c r="A2471" s="497"/>
      <c r="B2471" s="426"/>
      <c r="C2471" s="426"/>
      <c r="D2471" s="443"/>
      <c r="E2471" s="203"/>
      <c r="F2471" s="215"/>
      <c r="G2471" s="205"/>
      <c r="H2471" s="206"/>
      <c r="I2471" s="207"/>
      <c r="J2471" s="467"/>
      <c r="K2471" s="258"/>
      <c r="L2471" s="467"/>
      <c r="M2471" s="618"/>
    </row>
    <row r="2472" spans="1:13" ht="16.5" customHeight="1">
      <c r="A2472" s="497"/>
      <c r="B2472" s="426"/>
      <c r="C2472" s="426"/>
      <c r="D2472" s="443"/>
      <c r="E2472" s="203"/>
      <c r="F2472" s="248"/>
      <c r="G2472" s="222"/>
      <c r="H2472" s="223"/>
      <c r="I2472" s="477" t="s">
        <v>1853</v>
      </c>
      <c r="J2472" s="403">
        <f>SUM(J2467:J2471)</f>
        <v>0</v>
      </c>
      <c r="K2472" s="403">
        <f>SUM(K2467:K2471)</f>
        <v>1603</v>
      </c>
      <c r="L2472" s="403">
        <f>SUM(L2467:L2471)</f>
        <v>0</v>
      </c>
      <c r="M2472" s="403"/>
    </row>
    <row r="2473" spans="1:13" ht="16.5" customHeight="1">
      <c r="A2473" s="497"/>
      <c r="B2473" s="426"/>
      <c r="C2473" s="426"/>
      <c r="D2473" s="443"/>
      <c r="E2473" s="203"/>
      <c r="F2473" s="215"/>
      <c r="G2473" s="205"/>
      <c r="H2473" s="206"/>
      <c r="I2473" s="496"/>
      <c r="J2473" s="467"/>
      <c r="K2473" s="258"/>
      <c r="L2473" s="467"/>
      <c r="M2473" s="618"/>
    </row>
    <row r="2474" spans="1:13" ht="16.5" customHeight="1">
      <c r="A2474" s="497"/>
      <c r="B2474" s="426">
        <v>65</v>
      </c>
      <c r="C2474" s="426"/>
      <c r="D2474" s="443"/>
      <c r="E2474" s="203"/>
      <c r="F2474" s="215"/>
      <c r="G2474" s="406" t="s">
        <v>2046</v>
      </c>
      <c r="H2474" s="206"/>
      <c r="I2474" s="496"/>
      <c r="J2474" s="467"/>
      <c r="K2474" s="258"/>
      <c r="L2474" s="467"/>
      <c r="M2474" s="618"/>
    </row>
    <row r="2475" spans="1:13" ht="16.5" customHeight="1">
      <c r="A2475" s="497"/>
      <c r="B2475" s="426"/>
      <c r="C2475" s="426"/>
      <c r="D2475" s="443">
        <v>2</v>
      </c>
      <c r="E2475" s="203"/>
      <c r="F2475" s="215"/>
      <c r="G2475" s="205"/>
      <c r="H2475" s="206" t="s">
        <v>1840</v>
      </c>
      <c r="I2475" s="496"/>
      <c r="J2475" s="467"/>
      <c r="K2475" s="258"/>
      <c r="L2475" s="467"/>
      <c r="M2475" s="618"/>
    </row>
    <row r="2476" spans="1:13" ht="16.5" customHeight="1">
      <c r="A2476" s="497"/>
      <c r="B2476" s="426"/>
      <c r="C2476" s="426"/>
      <c r="D2476" s="443"/>
      <c r="E2476" s="203">
        <v>1</v>
      </c>
      <c r="F2476" s="215"/>
      <c r="G2476" s="205"/>
      <c r="H2476" s="206"/>
      <c r="I2476" s="260" t="s">
        <v>1841</v>
      </c>
      <c r="J2476" s="467"/>
      <c r="K2476" s="258">
        <v>1603</v>
      </c>
      <c r="L2476" s="467"/>
      <c r="M2476" s="618"/>
    </row>
    <row r="2477" spans="1:13" ht="16.5" customHeight="1">
      <c r="A2477" s="497"/>
      <c r="B2477" s="426"/>
      <c r="C2477" s="426"/>
      <c r="D2477" s="443"/>
      <c r="E2477" s="203"/>
      <c r="F2477" s="215"/>
      <c r="G2477" s="205"/>
      <c r="H2477" s="206"/>
      <c r="I2477" s="207"/>
      <c r="J2477" s="467"/>
      <c r="K2477" s="467"/>
      <c r="L2477" s="467"/>
      <c r="M2477" s="618"/>
    </row>
    <row r="2478" spans="1:13" ht="16.5" customHeight="1">
      <c r="A2478" s="497"/>
      <c r="B2478" s="426"/>
      <c r="C2478" s="426"/>
      <c r="D2478" s="443"/>
      <c r="E2478" s="203"/>
      <c r="F2478" s="248"/>
      <c r="G2478" s="222"/>
      <c r="H2478" s="223"/>
      <c r="I2478" s="477" t="s">
        <v>1853</v>
      </c>
      <c r="J2478" s="403">
        <f>SUM(J2473:J2477)</f>
        <v>0</v>
      </c>
      <c r="K2478" s="403">
        <f>SUM(K2473:K2477)</f>
        <v>1603</v>
      </c>
      <c r="L2478" s="403">
        <f>SUM(L2473:L2477)</f>
        <v>0</v>
      </c>
      <c r="M2478" s="403"/>
    </row>
    <row r="2479" spans="1:13" ht="16.5" customHeight="1">
      <c r="A2479" s="497"/>
      <c r="B2479" s="426"/>
      <c r="C2479" s="426"/>
      <c r="D2479" s="443"/>
      <c r="E2479" s="203"/>
      <c r="F2479" s="215"/>
      <c r="G2479" s="205"/>
      <c r="H2479" s="206"/>
      <c r="I2479" s="496"/>
      <c r="J2479" s="467"/>
      <c r="K2479" s="467"/>
      <c r="L2479" s="467"/>
      <c r="M2479" s="618"/>
    </row>
    <row r="2480" spans="1:13" ht="19.5" customHeight="1">
      <c r="A2480" s="497"/>
      <c r="B2480" s="426"/>
      <c r="C2480" s="426"/>
      <c r="D2480" s="443"/>
      <c r="E2480" s="203"/>
      <c r="F2480" s="246"/>
      <c r="G2480" s="241"/>
      <c r="H2480" s="263"/>
      <c r="I2480" s="227" t="s">
        <v>1842</v>
      </c>
      <c r="J2480" s="264">
        <f>SUM(J2155+J2149+J2143+J2137+J2130+J2124+J2161+J2167+J2173+J2179+J2184+J2189+J2194+J2199+J2204+J2209+J2214+J2219+J2224+J2229+J2234+J2239+J2244+J2249+J2254+J2259+J2264+J2269+J2274+J2279+J2284+J2289+J2294+J2299+J2304+J2309+J2314+J2319+J2324+J2329+J2334+J2340+J2346+J2352+J2358+J2364+J2370+J2376+J2382+J2388+J2394+J2400+J2406+J2412+J2418+J2424+J2430+J2436+J2442+J2478+J2472+J2466+J2460+J2454+J2448)</f>
        <v>0</v>
      </c>
      <c r="K2480" s="264">
        <f>SUM(K2155+K2149+K2143+K2137+K2130+K2124+K2161+K2167+K2173+K2179+K2184+K2189+K2194+K2199+K2204+K2209+K2214+K2219+K2224+K2229+K2234+K2239+K2244+K2249+K2254+K2259+K2264+K2269+K2274+K2279+K2284+K2289+K2294+K2299+K2304+K2309+K2314+K2319+K2324+K2329+K2334+K2340+K2346+K2352+K2358+K2364+K2370+K2376+K2382+K2388+K2394+K2400+K2406+K2412+K2418+K2424+K2430+K2436+K2442+K2478+K2472+K2466+K2460+K2454+K2448)</f>
        <v>543522</v>
      </c>
      <c r="L2480" s="264">
        <f>SUM(L2155+L2149+L2143+L2137+L2130+L2124+L2161+L2167+L2173+L2179+L2184+L2189+L2194+L2199+L2204+L2209+L2214+L2219+L2224+L2229+L2234+L2239+L2244+L2249+L2254+L2259+L2264+L2269+L2274+L2279+L2284+L2289+L2294+L2299+L2304+L2309+L2314+L2319+L2324+L2329+L2334+L2340+L2346+L2352+L2358+L2364+L2370+L2376+L2382+L2388+L2394+L2400+L2406+L2412+L2418+L2424+L2430+L2436+L2442+L2478+L2472+L2466+L2460+L2454+L2448)</f>
        <v>370196</v>
      </c>
      <c r="M2480" s="622">
        <f>L2480/K2480*100</f>
        <v>68.11058246032358</v>
      </c>
    </row>
    <row r="2481" spans="1:13" ht="8.25" customHeight="1">
      <c r="A2481" s="202"/>
      <c r="B2481" s="426"/>
      <c r="C2481" s="426"/>
      <c r="D2481" s="443"/>
      <c r="E2481" s="203"/>
      <c r="F2481" s="215"/>
      <c r="G2481" s="205"/>
      <c r="H2481" s="259"/>
      <c r="I2481" s="215"/>
      <c r="J2481" s="502">
        <f>SUM(J2166+J2150+J2144+J2138+J2131+J2125)</f>
        <v>0</v>
      </c>
      <c r="K2481" s="502"/>
      <c r="L2481" s="262"/>
      <c r="M2481" s="618"/>
    </row>
    <row r="2482" spans="1:13" ht="17.25" customHeight="1">
      <c r="A2482" s="202">
        <v>223</v>
      </c>
      <c r="B2482" s="426"/>
      <c r="C2482" s="426">
        <v>1</v>
      </c>
      <c r="D2482" s="443"/>
      <c r="E2482" s="203"/>
      <c r="F2482" s="215" t="s">
        <v>1397</v>
      </c>
      <c r="G2482" s="205"/>
      <c r="H2482" s="259"/>
      <c r="I2482" s="215"/>
      <c r="J2482" s="262">
        <f>SUM(J2167+J2151+J2145+J2139+J2132+J2126)</f>
        <v>0</v>
      </c>
      <c r="K2482" s="262"/>
      <c r="L2482" s="262"/>
      <c r="M2482" s="618"/>
    </row>
    <row r="2483" spans="1:13" ht="15" customHeight="1">
      <c r="A2483" s="202"/>
      <c r="B2483" s="426"/>
      <c r="C2483" s="426"/>
      <c r="D2483" s="443"/>
      <c r="E2483" s="203"/>
      <c r="F2483" s="215" t="s">
        <v>1398</v>
      </c>
      <c r="G2483" s="205"/>
      <c r="H2483" s="259"/>
      <c r="I2483" s="215"/>
      <c r="J2483" s="262">
        <f>SUM(J2480+J2152+J2146+J2140+J2133+J2127)</f>
        <v>0</v>
      </c>
      <c r="K2483" s="262"/>
      <c r="L2483" s="262"/>
      <c r="M2483" s="618"/>
    </row>
    <row r="2484" spans="1:13" ht="17.25" customHeight="1">
      <c r="A2484" s="202"/>
      <c r="B2484" s="426"/>
      <c r="C2484" s="426"/>
      <c r="D2484" s="443">
        <v>2</v>
      </c>
      <c r="E2484" s="203"/>
      <c r="F2484" s="215"/>
      <c r="G2484" s="205"/>
      <c r="H2484" s="259" t="s">
        <v>1840</v>
      </c>
      <c r="I2484" s="215"/>
      <c r="J2484" s="262">
        <f>SUM(J2481+J2153+J2147+J2141+J2134+J2128)</f>
        <v>0</v>
      </c>
      <c r="K2484" s="262"/>
      <c r="L2484" s="262"/>
      <c r="M2484" s="618"/>
    </row>
    <row r="2485" spans="1:13" ht="17.25" customHeight="1">
      <c r="A2485" s="202"/>
      <c r="B2485" s="426"/>
      <c r="C2485" s="426"/>
      <c r="D2485" s="443"/>
      <c r="E2485" s="203">
        <v>1</v>
      </c>
      <c r="F2485" s="215"/>
      <c r="G2485" s="205"/>
      <c r="H2485" s="259"/>
      <c r="I2485" s="237" t="s">
        <v>1841</v>
      </c>
      <c r="J2485" s="262">
        <f>SUM(J2482+J2154+J2148+J2142+J2135+J2129)</f>
        <v>0</v>
      </c>
      <c r="K2485" s="258">
        <v>8000</v>
      </c>
      <c r="L2485" s="258">
        <v>6804</v>
      </c>
      <c r="M2485" s="618">
        <f>L2485/K2485*100</f>
        <v>85.05</v>
      </c>
    </row>
    <row r="2486" spans="1:13" ht="13.5" customHeight="1">
      <c r="A2486" s="202"/>
      <c r="B2486" s="426"/>
      <c r="C2486" s="426"/>
      <c r="D2486" s="443"/>
      <c r="E2486" s="203"/>
      <c r="F2486" s="215"/>
      <c r="G2486" s="205"/>
      <c r="H2486" s="259"/>
      <c r="I2486" s="215"/>
      <c r="J2486" s="503"/>
      <c r="K2486" s="503"/>
      <c r="L2486" s="262"/>
      <c r="M2486" s="618"/>
    </row>
    <row r="2487" spans="1:13" ht="16.5" customHeight="1">
      <c r="A2487" s="202"/>
      <c r="B2487" s="426"/>
      <c r="C2487" s="426"/>
      <c r="D2487" s="443"/>
      <c r="E2487" s="203"/>
      <c r="F2487" s="246"/>
      <c r="G2487" s="241"/>
      <c r="H2487" s="263"/>
      <c r="I2487" s="227" t="s">
        <v>1842</v>
      </c>
      <c r="J2487" s="264">
        <f>SUM(J2482:J2485)</f>
        <v>0</v>
      </c>
      <c r="K2487" s="264">
        <f>SUM(K2482:K2485)</f>
        <v>8000</v>
      </c>
      <c r="L2487" s="264">
        <f>SUM(L2482:L2485)</f>
        <v>6804</v>
      </c>
      <c r="M2487" s="622">
        <f>L2487/K2487*100</f>
        <v>85.05</v>
      </c>
    </row>
    <row r="2488" spans="1:13" ht="1.5" customHeight="1" hidden="1">
      <c r="A2488" s="202"/>
      <c r="B2488" s="426"/>
      <c r="C2488" s="426"/>
      <c r="D2488" s="443"/>
      <c r="E2488" s="203"/>
      <c r="F2488" s="215"/>
      <c r="G2488" s="205"/>
      <c r="H2488" s="259"/>
      <c r="I2488" s="215"/>
      <c r="J2488" s="262">
        <f>SUM(J2485+J2167+J2151+J2145+J2138+J2132)</f>
        <v>0</v>
      </c>
      <c r="K2488" s="262"/>
      <c r="L2488" s="262"/>
      <c r="M2488" s="618" t="e">
        <f>L2488/K2488*100</f>
        <v>#DIV/0!</v>
      </c>
    </row>
    <row r="2489" spans="1:13" ht="17.25" customHeight="1">
      <c r="A2489" s="202">
        <v>224</v>
      </c>
      <c r="B2489" s="426"/>
      <c r="C2489" s="426">
        <v>1</v>
      </c>
      <c r="D2489" s="443"/>
      <c r="E2489" s="203"/>
      <c r="F2489" s="215" t="s">
        <v>1399</v>
      </c>
      <c r="G2489" s="205"/>
      <c r="H2489" s="259"/>
      <c r="I2489" s="215"/>
      <c r="J2489" s="262">
        <f>SUM(J2486+J2480+J2152+J2146+J2139+J2133)</f>
        <v>0</v>
      </c>
      <c r="K2489" s="262"/>
      <c r="L2489" s="262"/>
      <c r="M2489" s="618"/>
    </row>
    <row r="2490" spans="1:13" ht="17.25" customHeight="1">
      <c r="A2490" s="202"/>
      <c r="B2490" s="426"/>
      <c r="C2490" s="426"/>
      <c r="D2490" s="443">
        <v>2</v>
      </c>
      <c r="E2490" s="203"/>
      <c r="F2490" s="215"/>
      <c r="G2490" s="205"/>
      <c r="H2490" s="259" t="s">
        <v>1840</v>
      </c>
      <c r="I2490" s="215"/>
      <c r="J2490" s="262">
        <f>SUM(J2487+J2481+J2153+J2147+J2140+J2134)</f>
        <v>0</v>
      </c>
      <c r="K2490" s="262"/>
      <c r="L2490" s="262"/>
      <c r="M2490" s="618"/>
    </row>
    <row r="2491" spans="1:13" ht="17.25" customHeight="1">
      <c r="A2491" s="202"/>
      <c r="B2491" s="426"/>
      <c r="C2491" s="426"/>
      <c r="D2491" s="443"/>
      <c r="E2491" s="203">
        <v>1</v>
      </c>
      <c r="F2491" s="215"/>
      <c r="G2491" s="205"/>
      <c r="H2491" s="259"/>
      <c r="I2491" s="237" t="s">
        <v>1841</v>
      </c>
      <c r="J2491" s="262">
        <f>SUM(J2488+J2482+J2154+J2148+J2141+J2135)</f>
        <v>0</v>
      </c>
      <c r="K2491" s="258">
        <v>4656</v>
      </c>
      <c r="L2491" s="258">
        <v>4656</v>
      </c>
      <c r="M2491" s="618">
        <f>L2491/K2491*100</f>
        <v>100</v>
      </c>
    </row>
    <row r="2492" spans="1:13" ht="4.5" customHeight="1">
      <c r="A2492" s="202"/>
      <c r="B2492" s="426"/>
      <c r="C2492" s="426"/>
      <c r="D2492" s="443"/>
      <c r="E2492" s="203"/>
      <c r="F2492" s="215"/>
      <c r="G2492" s="205"/>
      <c r="H2492" s="259"/>
      <c r="I2492" s="215"/>
      <c r="J2492" s="262"/>
      <c r="K2492" s="262"/>
      <c r="L2492" s="262"/>
      <c r="M2492" s="618"/>
    </row>
    <row r="2493" spans="1:13" ht="16.5" customHeight="1">
      <c r="A2493" s="202"/>
      <c r="B2493" s="426"/>
      <c r="C2493" s="426"/>
      <c r="D2493" s="443"/>
      <c r="E2493" s="203"/>
      <c r="F2493" s="246"/>
      <c r="G2493" s="241"/>
      <c r="H2493" s="263"/>
      <c r="I2493" s="227" t="s">
        <v>1842</v>
      </c>
      <c r="J2493" s="264">
        <f>SUM(J2489:J2491)</f>
        <v>0</v>
      </c>
      <c r="K2493" s="264">
        <f>SUM(K2489:K2491)</f>
        <v>4656</v>
      </c>
      <c r="L2493" s="264">
        <f>SUM(L2489:L2491)</f>
        <v>4656</v>
      </c>
      <c r="M2493" s="622">
        <f>L2493/K2493*100</f>
        <v>100</v>
      </c>
    </row>
    <row r="2494" spans="1:13" ht="6" customHeight="1">
      <c r="A2494" s="202"/>
      <c r="B2494" s="426"/>
      <c r="C2494" s="426"/>
      <c r="D2494" s="443"/>
      <c r="E2494" s="203"/>
      <c r="F2494" s="215"/>
      <c r="G2494" s="205"/>
      <c r="H2494" s="259"/>
      <c r="I2494" s="215"/>
      <c r="J2494" s="262"/>
      <c r="K2494" s="262"/>
      <c r="L2494" s="262"/>
      <c r="M2494" s="618"/>
    </row>
    <row r="2495" spans="1:13" ht="2.25" customHeight="1" hidden="1">
      <c r="A2495" s="202"/>
      <c r="B2495" s="426"/>
      <c r="C2495" s="426"/>
      <c r="D2495" s="443"/>
      <c r="E2495" s="203"/>
      <c r="F2495" s="215"/>
      <c r="G2495" s="205"/>
      <c r="H2495" s="259"/>
      <c r="I2495" s="215"/>
      <c r="J2495" s="262">
        <f>SUM(J2492+J2486+J2480+J2152+J2145+J2139)</f>
        <v>0</v>
      </c>
      <c r="K2495" s="262"/>
      <c r="L2495" s="262"/>
      <c r="M2495" s="618"/>
    </row>
    <row r="2496" spans="1:13" ht="15" customHeight="1">
      <c r="A2496" s="202">
        <v>225</v>
      </c>
      <c r="B2496" s="426"/>
      <c r="C2496" s="426">
        <v>1</v>
      </c>
      <c r="D2496" s="443"/>
      <c r="E2496" s="203"/>
      <c r="F2496" s="215" t="s">
        <v>1400</v>
      </c>
      <c r="G2496" s="205"/>
      <c r="H2496" s="259"/>
      <c r="I2496" s="215"/>
      <c r="J2496" s="262">
        <f>SUM(J2493+J2487+J2481+J2153+J2146+J2140)</f>
        <v>0</v>
      </c>
      <c r="K2496" s="262"/>
      <c r="L2496" s="262"/>
      <c r="M2496" s="618"/>
    </row>
    <row r="2497" spans="1:13" ht="15" customHeight="1">
      <c r="A2497" s="202"/>
      <c r="B2497" s="426"/>
      <c r="C2497" s="426"/>
      <c r="D2497" s="443">
        <v>1</v>
      </c>
      <c r="E2497" s="203"/>
      <c r="F2497" s="215"/>
      <c r="G2497" s="205"/>
      <c r="H2497" s="256" t="s">
        <v>1837</v>
      </c>
      <c r="I2497" s="207"/>
      <c r="J2497" s="262"/>
      <c r="K2497" s="262"/>
      <c r="L2497" s="262"/>
      <c r="M2497" s="618"/>
    </row>
    <row r="2498" spans="1:13" ht="15" customHeight="1">
      <c r="A2498" s="202"/>
      <c r="B2498" s="426"/>
      <c r="C2498" s="426"/>
      <c r="D2498" s="443"/>
      <c r="E2498" s="203">
        <v>3</v>
      </c>
      <c r="F2498" s="215"/>
      <c r="G2498" s="205"/>
      <c r="H2498" s="256"/>
      <c r="I2498" s="207" t="s">
        <v>961</v>
      </c>
      <c r="J2498" s="262"/>
      <c r="K2498" s="258">
        <v>39</v>
      </c>
      <c r="L2498" s="258">
        <v>39</v>
      </c>
      <c r="M2498" s="618">
        <f>L2498/K2498*100</f>
        <v>100</v>
      </c>
    </row>
    <row r="2499" spans="1:13" ht="15" customHeight="1">
      <c r="A2499" s="202"/>
      <c r="B2499" s="426"/>
      <c r="C2499" s="426"/>
      <c r="D2499" s="443">
        <v>2</v>
      </c>
      <c r="E2499" s="203"/>
      <c r="F2499" s="215"/>
      <c r="G2499" s="205"/>
      <c r="H2499" s="259" t="s">
        <v>1840</v>
      </c>
      <c r="I2499" s="215"/>
      <c r="J2499" s="262">
        <f>SUM(J2494+J2488+J2482+J2154+J2147+J2141)</f>
        <v>0</v>
      </c>
      <c r="K2499" s="262"/>
      <c r="L2499" s="262"/>
      <c r="M2499" s="618"/>
    </row>
    <row r="2500" spans="1:13" ht="17.25" customHeight="1">
      <c r="A2500" s="202"/>
      <c r="B2500" s="426"/>
      <c r="C2500" s="426"/>
      <c r="D2500" s="443"/>
      <c r="E2500" s="203">
        <v>1</v>
      </c>
      <c r="F2500" s="215"/>
      <c r="G2500" s="205"/>
      <c r="H2500" s="259"/>
      <c r="I2500" s="237" t="s">
        <v>1841</v>
      </c>
      <c r="J2500" s="262">
        <f>SUM(J2495+J2489+J2483+J2155+J2148+J2142)</f>
        <v>0</v>
      </c>
      <c r="K2500" s="258">
        <v>375166</v>
      </c>
      <c r="L2500" s="258">
        <v>7073</v>
      </c>
      <c r="M2500" s="618">
        <f>L2500/K2500*100</f>
        <v>1.885298774409195</v>
      </c>
    </row>
    <row r="2501" spans="1:13" ht="10.5" customHeight="1">
      <c r="A2501" s="202"/>
      <c r="B2501" s="426"/>
      <c r="C2501" s="426"/>
      <c r="D2501" s="443"/>
      <c r="E2501" s="203"/>
      <c r="F2501" s="215"/>
      <c r="G2501" s="205"/>
      <c r="H2501" s="259"/>
      <c r="I2501" s="215"/>
      <c r="J2501" s="262"/>
      <c r="K2501" s="262"/>
      <c r="L2501" s="262"/>
      <c r="M2501" s="618"/>
    </row>
    <row r="2502" spans="1:13" ht="14.25" customHeight="1">
      <c r="A2502" s="202"/>
      <c r="B2502" s="426"/>
      <c r="C2502" s="426"/>
      <c r="D2502" s="443"/>
      <c r="E2502" s="203"/>
      <c r="F2502" s="246"/>
      <c r="G2502" s="241"/>
      <c r="H2502" s="263"/>
      <c r="I2502" s="227" t="s">
        <v>1842</v>
      </c>
      <c r="J2502" s="264">
        <f>SUM(J2496:J2500)</f>
        <v>0</v>
      </c>
      <c r="K2502" s="264">
        <f>SUM(K2496:K2500)</f>
        <v>375205</v>
      </c>
      <c r="L2502" s="264">
        <f>SUM(L2496:L2500)</f>
        <v>7112</v>
      </c>
      <c r="M2502" s="622">
        <f>L2502/K2502*100</f>
        <v>1.8954971282365638</v>
      </c>
    </row>
    <row r="2503" spans="1:13" ht="1.5" customHeight="1" hidden="1">
      <c r="A2503" s="202"/>
      <c r="B2503" s="426"/>
      <c r="C2503" s="426"/>
      <c r="D2503" s="443"/>
      <c r="E2503" s="203"/>
      <c r="F2503" s="215"/>
      <c r="G2503" s="205"/>
      <c r="H2503" s="259"/>
      <c r="I2503" s="215"/>
      <c r="J2503" s="262">
        <f>SUM(J2500+J2492+J2486+J2480+J2151+J2145)</f>
        <v>0</v>
      </c>
      <c r="K2503" s="262"/>
      <c r="L2503" s="262"/>
      <c r="M2503" s="618" t="e">
        <f>L2503/K2503*100</f>
        <v>#DIV/0!</v>
      </c>
    </row>
    <row r="2504" spans="1:13" ht="17.25" customHeight="1">
      <c r="A2504" s="202">
        <v>226</v>
      </c>
      <c r="B2504" s="426"/>
      <c r="C2504" s="426">
        <v>1</v>
      </c>
      <c r="D2504" s="443"/>
      <c r="E2504" s="203"/>
      <c r="F2504" s="215" t="s">
        <v>1401</v>
      </c>
      <c r="G2504" s="205"/>
      <c r="H2504" s="259"/>
      <c r="I2504" s="215"/>
      <c r="J2504" s="262">
        <f>SUM(J2501+J2493+J2487+J2481+J2152+J2146)</f>
        <v>0</v>
      </c>
      <c r="K2504" s="262"/>
      <c r="L2504" s="262"/>
      <c r="M2504" s="618"/>
    </row>
    <row r="2505" spans="1:13" ht="17.25" customHeight="1">
      <c r="A2505" s="202"/>
      <c r="B2505" s="426"/>
      <c r="C2505" s="426"/>
      <c r="D2505" s="443">
        <v>2</v>
      </c>
      <c r="E2505" s="203"/>
      <c r="F2505" s="215"/>
      <c r="G2505" s="205"/>
      <c r="H2505" s="259" t="s">
        <v>1840</v>
      </c>
      <c r="I2505" s="215"/>
      <c r="J2505" s="262">
        <f>SUM(J2502+J2494+J2488+J2482+J2153+J2147)</f>
        <v>0</v>
      </c>
      <c r="K2505" s="262"/>
      <c r="L2505" s="262"/>
      <c r="M2505" s="618"/>
    </row>
    <row r="2506" spans="1:13" ht="17.25" customHeight="1">
      <c r="A2506" s="202"/>
      <c r="B2506" s="426"/>
      <c r="C2506" s="426"/>
      <c r="D2506" s="443"/>
      <c r="E2506" s="203">
        <v>1</v>
      </c>
      <c r="F2506" s="215"/>
      <c r="G2506" s="205"/>
      <c r="H2506" s="259"/>
      <c r="I2506" s="237" t="s">
        <v>1841</v>
      </c>
      <c r="J2506" s="262">
        <f>SUM(J2503+J2495+J2489+J2483+J2154+J2148)</f>
        <v>0</v>
      </c>
      <c r="K2506" s="258">
        <v>10207</v>
      </c>
      <c r="L2506" s="258">
        <v>10207</v>
      </c>
      <c r="M2506" s="618">
        <f>L2506/K2506*100</f>
        <v>100</v>
      </c>
    </row>
    <row r="2507" spans="1:13" ht="9.75" customHeight="1">
      <c r="A2507" s="202"/>
      <c r="B2507" s="426"/>
      <c r="C2507" s="426"/>
      <c r="D2507" s="443"/>
      <c r="E2507" s="203"/>
      <c r="F2507" s="215"/>
      <c r="G2507" s="205"/>
      <c r="H2507" s="259"/>
      <c r="I2507" s="215"/>
      <c r="J2507" s="262"/>
      <c r="K2507" s="262"/>
      <c r="L2507" s="262"/>
      <c r="M2507" s="618"/>
    </row>
    <row r="2508" spans="1:13" ht="15" customHeight="1">
      <c r="A2508" s="202"/>
      <c r="B2508" s="426"/>
      <c r="C2508" s="426"/>
      <c r="D2508" s="443"/>
      <c r="E2508" s="203"/>
      <c r="F2508" s="246"/>
      <c r="G2508" s="241"/>
      <c r="H2508" s="263"/>
      <c r="I2508" s="227" t="s">
        <v>1842</v>
      </c>
      <c r="J2508" s="264">
        <f>SUM(J2503:J2507)</f>
        <v>0</v>
      </c>
      <c r="K2508" s="264">
        <f>SUM(K2503:K2507)</f>
        <v>10207</v>
      </c>
      <c r="L2508" s="264">
        <f>SUM(L2503:L2507)</f>
        <v>10207</v>
      </c>
      <c r="M2508" s="622">
        <f>L2508/K2508*100</f>
        <v>100</v>
      </c>
    </row>
    <row r="2509" spans="1:13" ht="6" customHeight="1">
      <c r="A2509" s="202"/>
      <c r="B2509" s="426"/>
      <c r="C2509" s="426"/>
      <c r="D2509" s="443"/>
      <c r="E2509" s="203"/>
      <c r="F2509" s="215"/>
      <c r="G2509" s="205"/>
      <c r="H2509" s="259"/>
      <c r="I2509" s="215"/>
      <c r="J2509" s="262"/>
      <c r="K2509" s="262"/>
      <c r="L2509" s="262"/>
      <c r="M2509" s="618"/>
    </row>
    <row r="2510" spans="1:13" ht="17.25" customHeight="1">
      <c r="A2510" s="202">
        <v>227</v>
      </c>
      <c r="B2510" s="426"/>
      <c r="C2510" s="426">
        <v>1</v>
      </c>
      <c r="D2510" s="443"/>
      <c r="E2510" s="203"/>
      <c r="F2510" s="215" t="s">
        <v>1402</v>
      </c>
      <c r="G2510" s="205"/>
      <c r="H2510" s="259"/>
      <c r="I2510" s="215"/>
      <c r="J2510" s="262">
        <f>SUM(J2507+J2501+J2493+J2487+J2480+J2152)</f>
        <v>0</v>
      </c>
      <c r="K2510" s="262"/>
      <c r="L2510" s="262"/>
      <c r="M2510" s="618"/>
    </row>
    <row r="2511" spans="1:13" ht="17.25" customHeight="1">
      <c r="A2511" s="202"/>
      <c r="B2511" s="426"/>
      <c r="C2511" s="426"/>
      <c r="D2511" s="443">
        <v>2</v>
      </c>
      <c r="E2511" s="203"/>
      <c r="F2511" s="215"/>
      <c r="G2511" s="205"/>
      <c r="H2511" s="259" t="s">
        <v>1840</v>
      </c>
      <c r="I2511" s="215"/>
      <c r="J2511" s="262">
        <f>SUM(J2508+J2502+J2494+J2488+J2481+J2153)</f>
        <v>0</v>
      </c>
      <c r="K2511" s="262"/>
      <c r="L2511" s="262"/>
      <c r="M2511" s="618"/>
    </row>
    <row r="2512" spans="1:13" ht="19.5" customHeight="1">
      <c r="A2512" s="202"/>
      <c r="B2512" s="426"/>
      <c r="C2512" s="426"/>
      <c r="D2512" s="443"/>
      <c r="E2512" s="203">
        <v>1</v>
      </c>
      <c r="F2512" s="215"/>
      <c r="G2512" s="205"/>
      <c r="H2512" s="259"/>
      <c r="I2512" s="237" t="s">
        <v>1841</v>
      </c>
      <c r="J2512" s="262">
        <f>SUM(J2509+J2503+J2495+J2489+J2482+J2154)</f>
        <v>0</v>
      </c>
      <c r="K2512" s="258">
        <v>4983</v>
      </c>
      <c r="L2512" s="258">
        <v>4310</v>
      </c>
      <c r="M2512" s="618">
        <f>L2512/K2512*100</f>
        <v>86.49407987156332</v>
      </c>
    </row>
    <row r="2513" spans="1:13" ht="3.75" customHeight="1">
      <c r="A2513" s="202"/>
      <c r="B2513" s="426"/>
      <c r="C2513" s="426"/>
      <c r="D2513" s="443"/>
      <c r="E2513" s="203"/>
      <c r="F2513" s="215"/>
      <c r="G2513" s="205"/>
      <c r="H2513" s="259"/>
      <c r="I2513" s="215"/>
      <c r="J2513" s="262"/>
      <c r="K2513" s="262"/>
      <c r="L2513" s="262"/>
      <c r="M2513" s="618"/>
    </row>
    <row r="2514" spans="1:13" ht="14.25" customHeight="1">
      <c r="A2514" s="202"/>
      <c r="B2514" s="426"/>
      <c r="C2514" s="426"/>
      <c r="D2514" s="443"/>
      <c r="E2514" s="203"/>
      <c r="F2514" s="246"/>
      <c r="G2514" s="241"/>
      <c r="H2514" s="263"/>
      <c r="I2514" s="227" t="s">
        <v>1842</v>
      </c>
      <c r="J2514" s="264">
        <f>SUM(J2509:J2513)</f>
        <v>0</v>
      </c>
      <c r="K2514" s="264">
        <f>SUM(K2509:K2513)</f>
        <v>4983</v>
      </c>
      <c r="L2514" s="264">
        <f>SUM(L2509:L2513)</f>
        <v>4310</v>
      </c>
      <c r="M2514" s="622">
        <f>L2514/K2514*100</f>
        <v>86.49407987156332</v>
      </c>
    </row>
    <row r="2515" spans="1:13" ht="9.75" customHeight="1">
      <c r="A2515" s="202"/>
      <c r="B2515" s="426"/>
      <c r="C2515" s="426"/>
      <c r="D2515" s="443"/>
      <c r="E2515" s="203"/>
      <c r="F2515" s="215"/>
      <c r="G2515" s="205"/>
      <c r="H2515" s="259"/>
      <c r="I2515" s="215"/>
      <c r="J2515" s="262"/>
      <c r="K2515" s="262"/>
      <c r="L2515" s="262"/>
      <c r="M2515" s="618"/>
    </row>
    <row r="2516" spans="1:13" ht="17.25" customHeight="1">
      <c r="A2516" s="202">
        <v>228</v>
      </c>
      <c r="B2516" s="426"/>
      <c r="C2516" s="426">
        <v>1</v>
      </c>
      <c r="D2516" s="443"/>
      <c r="E2516" s="203"/>
      <c r="F2516" s="215" t="s">
        <v>1403</v>
      </c>
      <c r="G2516" s="205"/>
      <c r="H2516" s="259"/>
      <c r="I2516" s="215"/>
      <c r="J2516" s="262">
        <f>SUM(J2513+J2507+J2501+J2493+J2486+J2480)</f>
        <v>0</v>
      </c>
      <c r="K2516" s="262"/>
      <c r="L2516" s="262"/>
      <c r="M2516" s="618"/>
    </row>
    <row r="2517" spans="1:13" ht="17.25" customHeight="1">
      <c r="A2517" s="202"/>
      <c r="B2517" s="426"/>
      <c r="C2517" s="426"/>
      <c r="D2517" s="443">
        <v>2</v>
      </c>
      <c r="E2517" s="203"/>
      <c r="F2517" s="215"/>
      <c r="G2517" s="205"/>
      <c r="H2517" s="259" t="s">
        <v>1840</v>
      </c>
      <c r="I2517" s="215"/>
      <c r="J2517" s="262">
        <f>SUM(J2514+J2508+J2502+J2494+J2487+J2481)</f>
        <v>0</v>
      </c>
      <c r="K2517" s="262"/>
      <c r="L2517" s="262"/>
      <c r="M2517" s="618"/>
    </row>
    <row r="2518" spans="1:13" ht="17.25" customHeight="1">
      <c r="A2518" s="202"/>
      <c r="B2518" s="426"/>
      <c r="C2518" s="426"/>
      <c r="D2518" s="443"/>
      <c r="E2518" s="203">
        <v>1</v>
      </c>
      <c r="F2518" s="215"/>
      <c r="G2518" s="205"/>
      <c r="H2518" s="259"/>
      <c r="I2518" s="237" t="s">
        <v>1841</v>
      </c>
      <c r="J2518" s="262">
        <f>SUM(J2515+J2509+J2503+J2495+J2488+J2482)</f>
        <v>0</v>
      </c>
      <c r="K2518" s="258">
        <v>5988</v>
      </c>
      <c r="L2518" s="258">
        <v>5988</v>
      </c>
      <c r="M2518" s="618">
        <f>L2518/K2518*100</f>
        <v>100</v>
      </c>
    </row>
    <row r="2519" spans="1:13" ht="3" customHeight="1">
      <c r="A2519" s="202"/>
      <c r="B2519" s="426"/>
      <c r="C2519" s="426"/>
      <c r="D2519" s="443"/>
      <c r="E2519" s="203"/>
      <c r="F2519" s="215"/>
      <c r="G2519" s="205"/>
      <c r="H2519" s="259"/>
      <c r="I2519" s="215"/>
      <c r="J2519" s="262"/>
      <c r="K2519" s="262"/>
      <c r="L2519" s="262"/>
      <c r="M2519" s="618"/>
    </row>
    <row r="2520" spans="1:13" ht="14.25" customHeight="1">
      <c r="A2520" s="202"/>
      <c r="B2520" s="426"/>
      <c r="C2520" s="426"/>
      <c r="D2520" s="443"/>
      <c r="E2520" s="203"/>
      <c r="F2520" s="246"/>
      <c r="G2520" s="241"/>
      <c r="H2520" s="263"/>
      <c r="I2520" s="227" t="s">
        <v>1842</v>
      </c>
      <c r="J2520" s="264">
        <f>SUM(J2516:J2518)</f>
        <v>0</v>
      </c>
      <c r="K2520" s="264">
        <f>SUM(K2516:K2518)</f>
        <v>5988</v>
      </c>
      <c r="L2520" s="264">
        <f>SUM(L2516:L2518)</f>
        <v>5988</v>
      </c>
      <c r="M2520" s="622">
        <f>L2520/K2520*100</f>
        <v>100</v>
      </c>
    </row>
    <row r="2521" spans="1:13" ht="3.75" customHeight="1">
      <c r="A2521" s="202"/>
      <c r="B2521" s="426"/>
      <c r="C2521" s="426"/>
      <c r="D2521" s="443"/>
      <c r="E2521" s="203"/>
      <c r="F2521" s="215"/>
      <c r="G2521" s="205"/>
      <c r="H2521" s="259"/>
      <c r="I2521" s="215"/>
      <c r="J2521" s="262"/>
      <c r="K2521" s="262"/>
      <c r="L2521" s="262"/>
      <c r="M2521" s="618"/>
    </row>
    <row r="2522" spans="1:13" ht="17.25" customHeight="1">
      <c r="A2522" s="202">
        <v>229</v>
      </c>
      <c r="B2522" s="426"/>
      <c r="C2522" s="426">
        <v>1</v>
      </c>
      <c r="D2522" s="443"/>
      <c r="E2522" s="203"/>
      <c r="F2522" s="215" t="s">
        <v>1404</v>
      </c>
      <c r="G2522" s="205"/>
      <c r="H2522" s="259"/>
      <c r="I2522" s="215"/>
      <c r="J2522" s="262">
        <f>SUM(J2519+J2513+J2507+J2501+J2492+J2486)</f>
        <v>0</v>
      </c>
      <c r="K2522" s="262"/>
      <c r="L2522" s="262"/>
      <c r="M2522" s="618"/>
    </row>
    <row r="2523" spans="1:13" ht="17.25" customHeight="1">
      <c r="A2523" s="202"/>
      <c r="B2523" s="426"/>
      <c r="C2523" s="426"/>
      <c r="D2523" s="443">
        <v>2</v>
      </c>
      <c r="E2523" s="203"/>
      <c r="F2523" s="215"/>
      <c r="G2523" s="205"/>
      <c r="H2523" s="259" t="s">
        <v>1840</v>
      </c>
      <c r="I2523" s="215"/>
      <c r="J2523" s="262">
        <f>SUM(J2520+J2514+J2508+J2502+J2493+J2487)</f>
        <v>0</v>
      </c>
      <c r="K2523" s="262"/>
      <c r="L2523" s="262"/>
      <c r="M2523" s="618"/>
    </row>
    <row r="2524" spans="1:13" ht="17.25" customHeight="1">
      <c r="A2524" s="202"/>
      <c r="B2524" s="426"/>
      <c r="C2524" s="426"/>
      <c r="D2524" s="443"/>
      <c r="E2524" s="203">
        <v>1</v>
      </c>
      <c r="F2524" s="215"/>
      <c r="G2524" s="205"/>
      <c r="H2524" s="259"/>
      <c r="I2524" s="237" t="s">
        <v>1841</v>
      </c>
      <c r="J2524" s="262">
        <f>SUM(J2521+J2515+J2509+J2503+J2494+J2488)</f>
        <v>0</v>
      </c>
      <c r="K2524" s="258">
        <v>4458</v>
      </c>
      <c r="L2524" s="258"/>
      <c r="M2524" s="618"/>
    </row>
    <row r="2525" spans="1:13" ht="9" customHeight="1">
      <c r="A2525" s="202"/>
      <c r="B2525" s="426"/>
      <c r="C2525" s="426"/>
      <c r="D2525" s="443"/>
      <c r="E2525" s="203"/>
      <c r="F2525" s="215"/>
      <c r="G2525" s="205"/>
      <c r="H2525" s="259"/>
      <c r="I2525" s="215"/>
      <c r="J2525" s="262"/>
      <c r="K2525" s="262"/>
      <c r="L2525" s="262"/>
      <c r="M2525" s="618"/>
    </row>
    <row r="2526" spans="1:13" ht="18" customHeight="1">
      <c r="A2526" s="202"/>
      <c r="B2526" s="426"/>
      <c r="C2526" s="426"/>
      <c r="D2526" s="443"/>
      <c r="E2526" s="203"/>
      <c r="F2526" s="246"/>
      <c r="G2526" s="241"/>
      <c r="H2526" s="263"/>
      <c r="I2526" s="227" t="s">
        <v>1842</v>
      </c>
      <c r="J2526" s="264">
        <f>SUM(J2522:J2525)</f>
        <v>0</v>
      </c>
      <c r="K2526" s="264">
        <f>SUM(K2522:K2525)</f>
        <v>4458</v>
      </c>
      <c r="L2526" s="264">
        <f>SUM(L2522:L2525)</f>
        <v>0</v>
      </c>
      <c r="M2526" s="622"/>
    </row>
    <row r="2527" spans="1:13" ht="1.5" customHeight="1">
      <c r="A2527" s="202"/>
      <c r="B2527" s="426"/>
      <c r="C2527" s="426"/>
      <c r="D2527" s="443"/>
      <c r="E2527" s="203"/>
      <c r="F2527" s="215"/>
      <c r="G2527" s="205"/>
      <c r="H2527" s="259"/>
      <c r="I2527" s="215"/>
      <c r="J2527" s="262"/>
      <c r="K2527" s="262"/>
      <c r="L2527" s="262"/>
      <c r="M2527" s="618"/>
    </row>
    <row r="2528" spans="1:13" ht="5.25" customHeight="1" hidden="1">
      <c r="A2528" s="202"/>
      <c r="B2528" s="426"/>
      <c r="C2528" s="426"/>
      <c r="D2528" s="443"/>
      <c r="E2528" s="203"/>
      <c r="F2528" s="215"/>
      <c r="G2528" s="205"/>
      <c r="H2528" s="259"/>
      <c r="I2528" s="215"/>
      <c r="J2528" s="262">
        <f>SUM(J2525+J2519+J2513+J2507+J2500+J2492)</f>
        <v>0</v>
      </c>
      <c r="K2528" s="262"/>
      <c r="L2528" s="262"/>
      <c r="M2528" s="618"/>
    </row>
    <row r="2529" spans="1:13" ht="17.25" customHeight="1">
      <c r="A2529" s="202">
        <v>230</v>
      </c>
      <c r="B2529" s="426"/>
      <c r="C2529" s="426">
        <v>1</v>
      </c>
      <c r="D2529" s="443"/>
      <c r="E2529" s="203"/>
      <c r="F2529" s="215" t="s">
        <v>1405</v>
      </c>
      <c r="G2529" s="205"/>
      <c r="H2529" s="259"/>
      <c r="I2529" s="215"/>
      <c r="J2529" s="262">
        <f>SUM(J2526+J2520+J2514+J2508+J2501+J2493)</f>
        <v>0</v>
      </c>
      <c r="K2529" s="262"/>
      <c r="L2529" s="262"/>
      <c r="M2529" s="618"/>
    </row>
    <row r="2530" spans="1:13" ht="14.25" customHeight="1">
      <c r="A2530" s="202"/>
      <c r="B2530" s="426"/>
      <c r="C2530" s="426"/>
      <c r="D2530" s="443">
        <v>2</v>
      </c>
      <c r="E2530" s="203"/>
      <c r="F2530" s="215"/>
      <c r="G2530" s="205"/>
      <c r="H2530" s="259" t="s">
        <v>1840</v>
      </c>
      <c r="I2530" s="215"/>
      <c r="J2530" s="262">
        <f>SUM(J2527+J2521+J2515+J2509+J2502+J2494)</f>
        <v>0</v>
      </c>
      <c r="K2530" s="262"/>
      <c r="L2530" s="262"/>
      <c r="M2530" s="618"/>
    </row>
    <row r="2531" spans="1:13" ht="17.25" customHeight="1">
      <c r="A2531" s="202"/>
      <c r="B2531" s="426"/>
      <c r="C2531" s="426"/>
      <c r="D2531" s="443"/>
      <c r="E2531" s="203">
        <v>1</v>
      </c>
      <c r="F2531" s="215"/>
      <c r="G2531" s="205"/>
      <c r="H2531" s="259"/>
      <c r="I2531" s="237" t="s">
        <v>1841</v>
      </c>
      <c r="J2531" s="262">
        <f>SUM(J2528+J2522+J2516+J2510+J2503+J2495)</f>
        <v>0</v>
      </c>
      <c r="K2531" s="258">
        <v>368426</v>
      </c>
      <c r="L2531" s="258">
        <v>352151</v>
      </c>
      <c r="M2531" s="618">
        <f>L2531/K2531*100</f>
        <v>95.5825593199177</v>
      </c>
    </row>
    <row r="2532" spans="1:13" ht="2.25" customHeight="1">
      <c r="A2532" s="202"/>
      <c r="B2532" s="426"/>
      <c r="C2532" s="426"/>
      <c r="D2532" s="443"/>
      <c r="E2532" s="203"/>
      <c r="F2532" s="215"/>
      <c r="G2532" s="205"/>
      <c r="H2532" s="259"/>
      <c r="I2532" s="215"/>
      <c r="J2532" s="262">
        <f>SUM(J2529+J2523+J2517+J2511+J2504+J2496)</f>
        <v>0</v>
      </c>
      <c r="K2532" s="262"/>
      <c r="L2532" s="262"/>
      <c r="M2532" s="618"/>
    </row>
    <row r="2533" spans="1:13" ht="17.25" customHeight="1" hidden="1">
      <c r="A2533" s="202"/>
      <c r="B2533" s="426"/>
      <c r="C2533" s="426"/>
      <c r="D2533" s="443"/>
      <c r="E2533" s="203"/>
      <c r="F2533" s="215"/>
      <c r="G2533" s="205"/>
      <c r="H2533" s="259"/>
      <c r="I2533" s="215"/>
      <c r="J2533" s="262">
        <f>SUM(J2530+J2524+J2518+J2512+J2505+J2499)</f>
        <v>0</v>
      </c>
      <c r="K2533" s="262"/>
      <c r="L2533" s="262"/>
      <c r="M2533" s="618" t="e">
        <f>L2533/K2533*100</f>
        <v>#DIV/0!</v>
      </c>
    </row>
    <row r="2534" spans="1:13" ht="13.5" customHeight="1">
      <c r="A2534" s="202"/>
      <c r="B2534" s="426"/>
      <c r="C2534" s="426"/>
      <c r="D2534" s="443"/>
      <c r="E2534" s="203"/>
      <c r="F2534" s="246"/>
      <c r="G2534" s="241"/>
      <c r="H2534" s="263"/>
      <c r="I2534" s="227" t="s">
        <v>1842</v>
      </c>
      <c r="J2534" s="264">
        <f>SUM(J2527:J2533)</f>
        <v>0</v>
      </c>
      <c r="K2534" s="264">
        <f>SUM(K2527:K2533)</f>
        <v>368426</v>
      </c>
      <c r="L2534" s="264">
        <f>SUM(L2527:L2533)</f>
        <v>352151</v>
      </c>
      <c r="M2534" s="622">
        <f>L2534/K2534*100</f>
        <v>95.5825593199177</v>
      </c>
    </row>
    <row r="2535" spans="1:13" ht="17.25" customHeight="1">
      <c r="A2535" s="202">
        <v>231</v>
      </c>
      <c r="B2535" s="426"/>
      <c r="C2535" s="426">
        <v>1</v>
      </c>
      <c r="D2535" s="443"/>
      <c r="E2535" s="203"/>
      <c r="F2535" s="215" t="s">
        <v>1406</v>
      </c>
      <c r="G2535" s="205"/>
      <c r="H2535" s="259"/>
      <c r="I2535" s="215"/>
      <c r="J2535" s="262">
        <f aca="true" t="shared" si="8" ref="J2535:J2542">SUM(J2532+J2526+J2520+J2514+J2507+J2501)</f>
        <v>0</v>
      </c>
      <c r="K2535" s="262"/>
      <c r="L2535" s="262"/>
      <c r="M2535" s="618"/>
    </row>
    <row r="2536" spans="1:13" ht="16.5" customHeight="1">
      <c r="A2536" s="202"/>
      <c r="B2536" s="426"/>
      <c r="C2536" s="426"/>
      <c r="D2536" s="443"/>
      <c r="E2536" s="203"/>
      <c r="F2536" s="215" t="s">
        <v>1652</v>
      </c>
      <c r="G2536" s="205"/>
      <c r="H2536" s="259"/>
      <c r="I2536" s="215"/>
      <c r="J2536" s="262">
        <f t="shared" si="8"/>
        <v>0</v>
      </c>
      <c r="K2536" s="262"/>
      <c r="L2536" s="262"/>
      <c r="M2536" s="618"/>
    </row>
    <row r="2537" spans="1:13" ht="15" customHeight="1">
      <c r="A2537" s="202"/>
      <c r="B2537" s="426"/>
      <c r="C2537" s="426"/>
      <c r="D2537" s="443">
        <v>1</v>
      </c>
      <c r="E2537" s="203"/>
      <c r="F2537" s="215"/>
      <c r="G2537" s="238"/>
      <c r="H2537" s="238" t="s">
        <v>1837</v>
      </c>
      <c r="I2537" s="215"/>
      <c r="J2537" s="262">
        <f t="shared" si="8"/>
        <v>0</v>
      </c>
      <c r="K2537" s="258"/>
      <c r="L2537" s="258"/>
      <c r="M2537" s="618"/>
    </row>
    <row r="2538" spans="1:13" ht="17.25" customHeight="1">
      <c r="A2538" s="202"/>
      <c r="B2538" s="426"/>
      <c r="C2538" s="426"/>
      <c r="D2538" s="443"/>
      <c r="E2538" s="203">
        <v>1</v>
      </c>
      <c r="F2538" s="215"/>
      <c r="G2538" s="293"/>
      <c r="H2538" s="237"/>
      <c r="I2538" s="237" t="s">
        <v>752</v>
      </c>
      <c r="J2538" s="262">
        <f t="shared" si="8"/>
        <v>0</v>
      </c>
      <c r="K2538" s="258">
        <v>467</v>
      </c>
      <c r="L2538" s="258">
        <v>431</v>
      </c>
      <c r="M2538" s="618">
        <f>L2538/K2538*100</f>
        <v>92.29122055674517</v>
      </c>
    </row>
    <row r="2539" spans="1:13" ht="12.75" customHeight="1">
      <c r="A2539" s="202"/>
      <c r="B2539" s="426"/>
      <c r="C2539" s="426"/>
      <c r="D2539" s="443"/>
      <c r="E2539" s="203">
        <v>2</v>
      </c>
      <c r="F2539" s="215"/>
      <c r="G2539" s="293"/>
      <c r="H2539" s="237"/>
      <c r="I2539" s="237" t="s">
        <v>1838</v>
      </c>
      <c r="J2539" s="262">
        <f t="shared" si="8"/>
        <v>0</v>
      </c>
      <c r="K2539" s="258">
        <v>161</v>
      </c>
      <c r="L2539" s="258">
        <v>88</v>
      </c>
      <c r="M2539" s="618">
        <f>L2539/K2539*100</f>
        <v>54.6583850931677</v>
      </c>
    </row>
    <row r="2540" spans="1:13" ht="14.25" customHeight="1">
      <c r="A2540" s="202"/>
      <c r="B2540" s="426"/>
      <c r="C2540" s="426"/>
      <c r="D2540" s="443">
        <v>2</v>
      </c>
      <c r="E2540" s="203"/>
      <c r="F2540" s="215"/>
      <c r="G2540" s="259"/>
      <c r="H2540" s="259" t="s">
        <v>1840</v>
      </c>
      <c r="I2540" s="215"/>
      <c r="J2540" s="262">
        <f t="shared" si="8"/>
        <v>0</v>
      </c>
      <c r="K2540" s="258"/>
      <c r="L2540" s="258"/>
      <c r="M2540" s="618"/>
    </row>
    <row r="2541" spans="1:13" ht="16.5" customHeight="1">
      <c r="A2541" s="202"/>
      <c r="B2541" s="426"/>
      <c r="C2541" s="426"/>
      <c r="D2541" s="443"/>
      <c r="E2541" s="203">
        <v>1</v>
      </c>
      <c r="F2541" s="215"/>
      <c r="G2541" s="205"/>
      <c r="H2541" s="259"/>
      <c r="I2541" s="237" t="s">
        <v>1841</v>
      </c>
      <c r="J2541" s="262">
        <f t="shared" si="8"/>
        <v>0</v>
      </c>
      <c r="K2541" s="258">
        <v>30216</v>
      </c>
      <c r="L2541" s="258">
        <v>29234</v>
      </c>
      <c r="M2541" s="618">
        <f>L2541/K2541*100</f>
        <v>96.75006619009795</v>
      </c>
    </row>
    <row r="2542" spans="1:13" ht="2.25" customHeight="1" hidden="1">
      <c r="A2542" s="202"/>
      <c r="B2542" s="426"/>
      <c r="C2542" s="426"/>
      <c r="D2542" s="443"/>
      <c r="E2542" s="203"/>
      <c r="F2542" s="215"/>
      <c r="G2542" s="205"/>
      <c r="H2542" s="259"/>
      <c r="I2542" s="215"/>
      <c r="J2542" s="262">
        <f t="shared" si="8"/>
        <v>0</v>
      </c>
      <c r="K2542" s="262"/>
      <c r="L2542" s="262"/>
      <c r="M2542" s="618" t="e">
        <f>L2542/K2542*100</f>
        <v>#DIV/0!</v>
      </c>
    </row>
    <row r="2543" spans="1:13" ht="16.5" customHeight="1">
      <c r="A2543" s="202"/>
      <c r="B2543" s="426"/>
      <c r="C2543" s="426"/>
      <c r="D2543" s="443"/>
      <c r="E2543" s="203"/>
      <c r="F2543" s="246"/>
      <c r="G2543" s="241"/>
      <c r="H2543" s="263"/>
      <c r="I2543" s="227" t="s">
        <v>1842</v>
      </c>
      <c r="J2543" s="264">
        <f>SUM(J2535:J2542)</f>
        <v>0</v>
      </c>
      <c r="K2543" s="264">
        <f>SUM(K2535:K2542)</f>
        <v>30844</v>
      </c>
      <c r="L2543" s="264">
        <f>SUM(L2535:L2542)</f>
        <v>29753</v>
      </c>
      <c r="M2543" s="622">
        <f>L2543/K2543*100</f>
        <v>96.46284528595514</v>
      </c>
    </row>
    <row r="2544" spans="1:13" ht="1.5" customHeight="1" hidden="1">
      <c r="A2544" s="202"/>
      <c r="B2544" s="426"/>
      <c r="C2544" s="426"/>
      <c r="D2544" s="443"/>
      <c r="E2544" s="203"/>
      <c r="F2544" s="215"/>
      <c r="G2544" s="205"/>
      <c r="H2544" s="259"/>
      <c r="I2544" s="215"/>
      <c r="J2544" s="262">
        <f aca="true" t="shared" si="9" ref="J2544:J2583">SUM(J2541+J2535+J2529+J2523+J2516+J2510)</f>
        <v>0</v>
      </c>
      <c r="K2544" s="262"/>
      <c r="L2544" s="262"/>
      <c r="M2544" s="618" t="e">
        <f>L2544/K2544*100</f>
        <v>#DIV/0!</v>
      </c>
    </row>
    <row r="2545" spans="1:13" ht="17.25" customHeight="1">
      <c r="A2545" s="202">
        <v>232</v>
      </c>
      <c r="B2545" s="426"/>
      <c r="C2545" s="426">
        <v>2</v>
      </c>
      <c r="D2545" s="443"/>
      <c r="E2545" s="203"/>
      <c r="F2545" s="215" t="s">
        <v>1407</v>
      </c>
      <c r="G2545" s="205"/>
      <c r="H2545" s="259"/>
      <c r="I2545" s="215"/>
      <c r="J2545" s="262">
        <f t="shared" si="9"/>
        <v>0</v>
      </c>
      <c r="K2545" s="262"/>
      <c r="L2545" s="262"/>
      <c r="M2545" s="618"/>
    </row>
    <row r="2546" spans="1:13" ht="17.25" customHeight="1">
      <c r="A2546" s="202"/>
      <c r="B2546" s="426"/>
      <c r="C2546" s="426"/>
      <c r="D2546" s="443">
        <v>2</v>
      </c>
      <c r="E2546" s="203"/>
      <c r="F2546" s="215"/>
      <c r="G2546" s="205"/>
      <c r="H2546" s="259" t="s">
        <v>1840</v>
      </c>
      <c r="I2546" s="215"/>
      <c r="J2546" s="262">
        <f t="shared" si="9"/>
        <v>0</v>
      </c>
      <c r="K2546" s="262"/>
      <c r="L2546" s="262"/>
      <c r="M2546" s="618"/>
    </row>
    <row r="2547" spans="1:13" ht="14.25" customHeight="1">
      <c r="A2547" s="202"/>
      <c r="B2547" s="426"/>
      <c r="C2547" s="426"/>
      <c r="D2547" s="443"/>
      <c r="E2547" s="203">
        <v>1</v>
      </c>
      <c r="F2547" s="215"/>
      <c r="G2547" s="205"/>
      <c r="H2547" s="259"/>
      <c r="I2547" s="237" t="s">
        <v>1841</v>
      </c>
      <c r="J2547" s="262">
        <f t="shared" si="9"/>
        <v>0</v>
      </c>
      <c r="K2547" s="258">
        <v>15002</v>
      </c>
      <c r="L2547" s="258">
        <v>15002</v>
      </c>
      <c r="M2547" s="618">
        <f>L2547/K2547*100</f>
        <v>100</v>
      </c>
    </row>
    <row r="2548" spans="1:13" ht="3" customHeight="1">
      <c r="A2548" s="202"/>
      <c r="B2548" s="426"/>
      <c r="C2548" s="426"/>
      <c r="D2548" s="443"/>
      <c r="E2548" s="203"/>
      <c r="F2548" s="215"/>
      <c r="G2548" s="205"/>
      <c r="H2548" s="259"/>
      <c r="I2548" s="237"/>
      <c r="J2548" s="262">
        <f t="shared" si="9"/>
        <v>0</v>
      </c>
      <c r="K2548" s="262"/>
      <c r="L2548" s="262"/>
      <c r="M2548" s="618"/>
    </row>
    <row r="2549" spans="1:13" ht="20.25" customHeight="1">
      <c r="A2549" s="202"/>
      <c r="B2549" s="426"/>
      <c r="C2549" s="426"/>
      <c r="D2549" s="443"/>
      <c r="E2549" s="203"/>
      <c r="F2549" s="246"/>
      <c r="G2549" s="241"/>
      <c r="H2549" s="263"/>
      <c r="I2549" s="227" t="s">
        <v>1842</v>
      </c>
      <c r="J2549" s="264">
        <f>SUM(J2544:J2548)</f>
        <v>0</v>
      </c>
      <c r="K2549" s="264">
        <f>SUM(K2544:K2548)</f>
        <v>15002</v>
      </c>
      <c r="L2549" s="264">
        <f>SUM(L2544:L2548)</f>
        <v>15002</v>
      </c>
      <c r="M2549" s="622">
        <f>L2549/K2549*100</f>
        <v>100</v>
      </c>
    </row>
    <row r="2550" spans="1:13" ht="4.5" customHeight="1">
      <c r="A2550" s="202"/>
      <c r="B2550" s="426"/>
      <c r="C2550" s="426"/>
      <c r="D2550" s="443"/>
      <c r="E2550" s="203"/>
      <c r="F2550" s="215"/>
      <c r="G2550" s="205"/>
      <c r="H2550" s="259"/>
      <c r="I2550" s="215"/>
      <c r="J2550" s="262">
        <f t="shared" si="9"/>
        <v>0</v>
      </c>
      <c r="K2550" s="262"/>
      <c r="L2550" s="262"/>
      <c r="M2550" s="618"/>
    </row>
    <row r="2551" spans="1:13" ht="17.25" customHeight="1">
      <c r="A2551" s="202">
        <v>233</v>
      </c>
      <c r="B2551" s="426"/>
      <c r="C2551" s="426">
        <v>1</v>
      </c>
      <c r="D2551" s="443"/>
      <c r="E2551" s="203"/>
      <c r="F2551" s="215" t="s">
        <v>1408</v>
      </c>
      <c r="G2551" s="205"/>
      <c r="H2551" s="259"/>
      <c r="I2551" s="215"/>
      <c r="J2551" s="262">
        <f t="shared" si="9"/>
        <v>0</v>
      </c>
      <c r="K2551" s="262"/>
      <c r="L2551" s="262"/>
      <c r="M2551" s="618"/>
    </row>
    <row r="2552" spans="1:13" ht="14.25" customHeight="1">
      <c r="A2552" s="202"/>
      <c r="B2552" s="426"/>
      <c r="C2552" s="426"/>
      <c r="D2552" s="443"/>
      <c r="E2552" s="203"/>
      <c r="F2552" s="215" t="s">
        <v>1409</v>
      </c>
      <c r="G2552" s="205"/>
      <c r="H2552" s="259"/>
      <c r="I2552" s="215"/>
      <c r="J2552" s="262">
        <f t="shared" si="9"/>
        <v>0</v>
      </c>
      <c r="K2552" s="262"/>
      <c r="L2552" s="262"/>
      <c r="M2552" s="618"/>
    </row>
    <row r="2553" spans="1:13" ht="20.25" customHeight="1">
      <c r="A2553" s="202"/>
      <c r="B2553" s="426"/>
      <c r="C2553" s="426"/>
      <c r="D2553" s="443">
        <v>2</v>
      </c>
      <c r="E2553" s="203"/>
      <c r="F2553" s="215"/>
      <c r="G2553" s="205"/>
      <c r="H2553" s="259" t="s">
        <v>1840</v>
      </c>
      <c r="I2553" s="215"/>
      <c r="J2553" s="262">
        <f t="shared" si="9"/>
        <v>0</v>
      </c>
      <c r="K2553" s="262"/>
      <c r="L2553" s="262"/>
      <c r="M2553" s="618"/>
    </row>
    <row r="2554" spans="1:13" ht="15" customHeight="1">
      <c r="A2554" s="202"/>
      <c r="B2554" s="426"/>
      <c r="C2554" s="426"/>
      <c r="D2554" s="443"/>
      <c r="E2554" s="203">
        <v>1</v>
      </c>
      <c r="F2554" s="215"/>
      <c r="G2554" s="205"/>
      <c r="H2554" s="259"/>
      <c r="I2554" s="237" t="s">
        <v>1841</v>
      </c>
      <c r="J2554" s="262">
        <f t="shared" si="9"/>
        <v>0</v>
      </c>
      <c r="K2554" s="258">
        <v>2800</v>
      </c>
      <c r="L2554" s="258">
        <v>2800</v>
      </c>
      <c r="M2554" s="618">
        <f>L2554/K2554*100</f>
        <v>100</v>
      </c>
    </row>
    <row r="2555" spans="1:13" ht="1.5" customHeight="1" hidden="1">
      <c r="A2555" s="202"/>
      <c r="B2555" s="426"/>
      <c r="C2555" s="426"/>
      <c r="D2555" s="443"/>
      <c r="E2555" s="203"/>
      <c r="F2555" s="215"/>
      <c r="G2555" s="205"/>
      <c r="H2555" s="259"/>
      <c r="I2555" s="215"/>
      <c r="J2555" s="262">
        <f t="shared" si="9"/>
        <v>0</v>
      </c>
      <c r="K2555" s="262"/>
      <c r="L2555" s="262"/>
      <c r="M2555" s="618" t="e">
        <f>L2555/K2555*100</f>
        <v>#DIV/0!</v>
      </c>
    </row>
    <row r="2556" spans="1:13" ht="17.25" customHeight="1">
      <c r="A2556" s="202"/>
      <c r="B2556" s="426"/>
      <c r="C2556" s="426"/>
      <c r="D2556" s="443"/>
      <c r="E2556" s="203"/>
      <c r="F2556" s="246"/>
      <c r="G2556" s="241"/>
      <c r="H2556" s="263"/>
      <c r="I2556" s="227" t="s">
        <v>1842</v>
      </c>
      <c r="J2556" s="264">
        <f>SUM(J2550:J2555)</f>
        <v>0</v>
      </c>
      <c r="K2556" s="264">
        <f>SUM(K2550:K2555)</f>
        <v>2800</v>
      </c>
      <c r="L2556" s="264">
        <f>SUM(L2550:L2555)</f>
        <v>2800</v>
      </c>
      <c r="M2556" s="622">
        <f>L2556/K2556*100</f>
        <v>100</v>
      </c>
    </row>
    <row r="2557" spans="1:13" ht="8.25" customHeight="1">
      <c r="A2557" s="202"/>
      <c r="B2557" s="426"/>
      <c r="C2557" s="426"/>
      <c r="D2557" s="443"/>
      <c r="E2557" s="203"/>
      <c r="F2557" s="215"/>
      <c r="G2557" s="205"/>
      <c r="H2557" s="259"/>
      <c r="I2557" s="215"/>
      <c r="J2557" s="262">
        <f t="shared" si="9"/>
        <v>0</v>
      </c>
      <c r="K2557" s="262"/>
      <c r="L2557" s="262"/>
      <c r="M2557" s="618"/>
    </row>
    <row r="2558" spans="1:13" ht="15" customHeight="1">
      <c r="A2558" s="202">
        <v>234</v>
      </c>
      <c r="B2558" s="426"/>
      <c r="C2558" s="426">
        <v>1</v>
      </c>
      <c r="D2558" s="443"/>
      <c r="E2558" s="203"/>
      <c r="F2558" s="215" t="s">
        <v>1410</v>
      </c>
      <c r="G2558" s="205"/>
      <c r="H2558" s="259"/>
      <c r="I2558" s="215"/>
      <c r="J2558" s="262">
        <f t="shared" si="9"/>
        <v>0</v>
      </c>
      <c r="K2558" s="262"/>
      <c r="L2558" s="262"/>
      <c r="M2558" s="618"/>
    </row>
    <row r="2559" spans="1:13" ht="11.25" customHeight="1">
      <c r="A2559" s="202"/>
      <c r="B2559" s="426"/>
      <c r="C2559" s="426"/>
      <c r="D2559" s="443"/>
      <c r="E2559" s="203"/>
      <c r="F2559" s="215" t="s">
        <v>1411</v>
      </c>
      <c r="G2559" s="205"/>
      <c r="H2559" s="259"/>
      <c r="I2559" s="215"/>
      <c r="J2559" s="262">
        <f t="shared" si="9"/>
        <v>0</v>
      </c>
      <c r="K2559" s="262"/>
      <c r="L2559" s="262"/>
      <c r="M2559" s="618"/>
    </row>
    <row r="2560" spans="1:13" ht="14.25" customHeight="1">
      <c r="A2560" s="202"/>
      <c r="B2560" s="426"/>
      <c r="C2560" s="426"/>
      <c r="D2560" s="443">
        <v>2</v>
      </c>
      <c r="E2560" s="203"/>
      <c r="F2560" s="215"/>
      <c r="G2560" s="205"/>
      <c r="H2560" s="259" t="s">
        <v>1840</v>
      </c>
      <c r="I2560" s="215"/>
      <c r="J2560" s="262">
        <f t="shared" si="9"/>
        <v>0</v>
      </c>
      <c r="K2560" s="262"/>
      <c r="L2560" s="262"/>
      <c r="M2560" s="618"/>
    </row>
    <row r="2561" spans="1:13" ht="17.25" customHeight="1">
      <c r="A2561" s="202"/>
      <c r="B2561" s="426"/>
      <c r="C2561" s="426"/>
      <c r="D2561" s="443"/>
      <c r="E2561" s="203">
        <v>1</v>
      </c>
      <c r="F2561" s="215"/>
      <c r="G2561" s="205"/>
      <c r="H2561" s="259"/>
      <c r="I2561" s="237" t="s">
        <v>1841</v>
      </c>
      <c r="J2561" s="262">
        <f t="shared" si="9"/>
        <v>0</v>
      </c>
      <c r="K2561" s="258">
        <v>3759</v>
      </c>
      <c r="L2561" s="258"/>
      <c r="M2561" s="618"/>
    </row>
    <row r="2562" spans="1:13" ht="20.25" customHeight="1">
      <c r="A2562" s="202"/>
      <c r="B2562" s="426"/>
      <c r="C2562" s="426"/>
      <c r="D2562" s="443"/>
      <c r="E2562" s="203">
        <v>3</v>
      </c>
      <c r="F2562" s="215"/>
      <c r="G2562" s="205"/>
      <c r="H2562" s="259"/>
      <c r="I2562" s="237" t="s">
        <v>850</v>
      </c>
      <c r="J2562" s="262">
        <f t="shared" si="9"/>
        <v>0</v>
      </c>
      <c r="K2562" s="258">
        <v>3396</v>
      </c>
      <c r="L2562" s="258">
        <v>2556</v>
      </c>
      <c r="M2562" s="618">
        <f>L2562/K2562*100</f>
        <v>75.26501766784452</v>
      </c>
    </row>
    <row r="2563" spans="1:13" ht="22.5" customHeight="1">
      <c r="A2563" s="202"/>
      <c r="B2563" s="426"/>
      <c r="C2563" s="426"/>
      <c r="D2563" s="443"/>
      <c r="E2563" s="203"/>
      <c r="F2563" s="246"/>
      <c r="G2563" s="241"/>
      <c r="H2563" s="263"/>
      <c r="I2563" s="227" t="s">
        <v>1842</v>
      </c>
      <c r="J2563" s="264">
        <f>SUM(J2557:J2562)</f>
        <v>0</v>
      </c>
      <c r="K2563" s="264">
        <f>SUM(K2557:K2562)</f>
        <v>7155</v>
      </c>
      <c r="L2563" s="264">
        <f>SUM(L2557:L2562)</f>
        <v>2556</v>
      </c>
      <c r="M2563" s="622">
        <f>L2563/K2563*100</f>
        <v>35.72327044025157</v>
      </c>
    </row>
    <row r="2564" spans="1:13" ht="12" customHeight="1">
      <c r="A2564" s="202"/>
      <c r="B2564" s="426"/>
      <c r="C2564" s="426"/>
      <c r="D2564" s="443"/>
      <c r="E2564" s="203"/>
      <c r="F2564" s="215"/>
      <c r="G2564" s="205"/>
      <c r="H2564" s="259"/>
      <c r="I2564" s="215"/>
      <c r="J2564" s="262">
        <f t="shared" si="9"/>
        <v>0</v>
      </c>
      <c r="K2564" s="262"/>
      <c r="L2564" s="262"/>
      <c r="M2564" s="618"/>
    </row>
    <row r="2565" spans="1:13" ht="17.25" customHeight="1">
      <c r="A2565" s="202">
        <v>235</v>
      </c>
      <c r="B2565" s="426"/>
      <c r="C2565" s="426">
        <v>1</v>
      </c>
      <c r="D2565" s="443"/>
      <c r="E2565" s="203"/>
      <c r="F2565" s="215" t="s">
        <v>1412</v>
      </c>
      <c r="G2565" s="205"/>
      <c r="H2565" s="259"/>
      <c r="I2565" s="215"/>
      <c r="J2565" s="262">
        <f t="shared" si="9"/>
        <v>0</v>
      </c>
      <c r="K2565" s="262"/>
      <c r="L2565" s="262"/>
      <c r="M2565" s="618"/>
    </row>
    <row r="2566" spans="1:13" ht="14.25" customHeight="1">
      <c r="A2566" s="202"/>
      <c r="B2566" s="426"/>
      <c r="C2566" s="426"/>
      <c r="D2566" s="443">
        <v>2</v>
      </c>
      <c r="E2566" s="203"/>
      <c r="F2566" s="215"/>
      <c r="G2566" s="205"/>
      <c r="H2566" s="259" t="s">
        <v>1840</v>
      </c>
      <c r="I2566" s="215"/>
      <c r="J2566" s="262">
        <f t="shared" si="9"/>
        <v>0</v>
      </c>
      <c r="K2566" s="262"/>
      <c r="L2566" s="262"/>
      <c r="M2566" s="618"/>
    </row>
    <row r="2567" spans="1:13" ht="12.75" customHeight="1">
      <c r="A2567" s="202"/>
      <c r="B2567" s="426"/>
      <c r="C2567" s="426"/>
      <c r="D2567" s="443"/>
      <c r="E2567" s="203">
        <v>1</v>
      </c>
      <c r="F2567" s="215"/>
      <c r="G2567" s="205"/>
      <c r="H2567" s="259"/>
      <c r="I2567" s="237" t="s">
        <v>1841</v>
      </c>
      <c r="J2567" s="262">
        <f t="shared" si="9"/>
        <v>0</v>
      </c>
      <c r="K2567" s="258">
        <v>2538</v>
      </c>
      <c r="L2567" s="258"/>
      <c r="M2567" s="618"/>
    </row>
    <row r="2568" spans="1:13" ht="17.25" customHeight="1" hidden="1">
      <c r="A2568" s="202"/>
      <c r="B2568" s="426"/>
      <c r="C2568" s="426"/>
      <c r="D2568" s="443"/>
      <c r="E2568" s="203"/>
      <c r="F2568" s="215"/>
      <c r="G2568" s="205"/>
      <c r="H2568" s="259"/>
      <c r="I2568" s="215"/>
      <c r="J2568" s="262">
        <f t="shared" si="9"/>
        <v>0</v>
      </c>
      <c r="K2568" s="501"/>
      <c r="L2568" s="501"/>
      <c r="M2568" s="618" t="e">
        <f>L2568/K2568*100</f>
        <v>#DIV/0!</v>
      </c>
    </row>
    <row r="2569" spans="1:13" ht="16.5" customHeight="1">
      <c r="A2569" s="202"/>
      <c r="B2569" s="426"/>
      <c r="C2569" s="426"/>
      <c r="D2569" s="443"/>
      <c r="E2569" s="203">
        <v>3</v>
      </c>
      <c r="F2569" s="215"/>
      <c r="G2569" s="205"/>
      <c r="H2569" s="259"/>
      <c r="I2569" s="237" t="s">
        <v>850</v>
      </c>
      <c r="J2569" s="262">
        <f t="shared" si="9"/>
        <v>0</v>
      </c>
      <c r="K2569" s="258">
        <v>6960</v>
      </c>
      <c r="L2569" s="258">
        <v>6960</v>
      </c>
      <c r="M2569" s="618">
        <f>L2569/K2569*100</f>
        <v>100</v>
      </c>
    </row>
    <row r="2570" spans="1:13" ht="16.5" customHeight="1">
      <c r="A2570" s="202"/>
      <c r="B2570" s="426"/>
      <c r="C2570" s="426"/>
      <c r="D2570" s="443"/>
      <c r="E2570" s="203"/>
      <c r="F2570" s="246"/>
      <c r="G2570" s="241"/>
      <c r="H2570" s="263"/>
      <c r="I2570" s="227" t="s">
        <v>1842</v>
      </c>
      <c r="J2570" s="264">
        <f>SUM(J2564:J2569)</f>
        <v>0</v>
      </c>
      <c r="K2570" s="264">
        <f>SUM(K2564:K2569)</f>
        <v>9498</v>
      </c>
      <c r="L2570" s="264">
        <f>SUM(L2564:L2569)</f>
        <v>6960</v>
      </c>
      <c r="M2570" s="622">
        <f>L2570/K2570*100</f>
        <v>73.27858496525585</v>
      </c>
    </row>
    <row r="2571" spans="1:13" ht="2.25" customHeight="1" hidden="1">
      <c r="A2571" s="202"/>
      <c r="B2571" s="426"/>
      <c r="C2571" s="426"/>
      <c r="D2571" s="443"/>
      <c r="E2571" s="203"/>
      <c r="F2571" s="215"/>
      <c r="G2571" s="205"/>
      <c r="H2571" s="259"/>
      <c r="I2571" s="215"/>
      <c r="J2571" s="262">
        <f t="shared" si="9"/>
        <v>0</v>
      </c>
      <c r="K2571" s="262"/>
      <c r="L2571" s="262"/>
      <c r="M2571" s="618" t="e">
        <f>L2571/K2571*100</f>
        <v>#DIV/0!</v>
      </c>
    </row>
    <row r="2572" spans="1:13" ht="14.25" customHeight="1">
      <c r="A2572" s="202"/>
      <c r="B2572" s="426"/>
      <c r="C2572" s="426"/>
      <c r="D2572" s="443"/>
      <c r="E2572" s="203"/>
      <c r="F2572" s="215"/>
      <c r="G2572" s="205"/>
      <c r="H2572" s="259"/>
      <c r="I2572" s="215"/>
      <c r="J2572" s="262">
        <f t="shared" si="9"/>
        <v>0</v>
      </c>
      <c r="K2572" s="262"/>
      <c r="L2572" s="262"/>
      <c r="M2572" s="618"/>
    </row>
    <row r="2573" spans="1:13" ht="12.75" customHeight="1">
      <c r="A2573" s="202">
        <v>236</v>
      </c>
      <c r="B2573" s="426"/>
      <c r="C2573" s="426">
        <v>1</v>
      </c>
      <c r="D2573" s="443"/>
      <c r="E2573" s="203"/>
      <c r="F2573" s="215" t="s">
        <v>1414</v>
      </c>
      <c r="G2573" s="205"/>
      <c r="H2573" s="259"/>
      <c r="I2573" s="215"/>
      <c r="J2573" s="262">
        <f t="shared" si="9"/>
        <v>0</v>
      </c>
      <c r="K2573" s="262"/>
      <c r="L2573" s="262"/>
      <c r="M2573" s="618"/>
    </row>
    <row r="2574" spans="1:13" ht="17.25" customHeight="1">
      <c r="A2574" s="202"/>
      <c r="B2574" s="426"/>
      <c r="C2574" s="426"/>
      <c r="D2574" s="443"/>
      <c r="E2574" s="203"/>
      <c r="F2574" s="215" t="s">
        <v>1415</v>
      </c>
      <c r="G2574" s="205"/>
      <c r="H2574" s="259"/>
      <c r="I2574" s="215"/>
      <c r="J2574" s="262">
        <f t="shared" si="9"/>
        <v>0</v>
      </c>
      <c r="K2574" s="262"/>
      <c r="L2574" s="262"/>
      <c r="M2574" s="618"/>
    </row>
    <row r="2575" spans="1:13" ht="17.25" customHeight="1">
      <c r="A2575" s="202"/>
      <c r="B2575" s="426"/>
      <c r="C2575" s="426"/>
      <c r="D2575" s="443">
        <v>1</v>
      </c>
      <c r="E2575" s="203"/>
      <c r="F2575" s="215"/>
      <c r="G2575" s="238"/>
      <c r="H2575" s="238" t="s">
        <v>1837</v>
      </c>
      <c r="I2575" s="215"/>
      <c r="J2575" s="262">
        <f t="shared" si="9"/>
        <v>0</v>
      </c>
      <c r="K2575" s="258"/>
      <c r="L2575" s="258"/>
      <c r="M2575" s="618"/>
    </row>
    <row r="2576" spans="1:13" ht="17.25" customHeight="1">
      <c r="A2576" s="202"/>
      <c r="B2576" s="426"/>
      <c r="C2576" s="426"/>
      <c r="D2576" s="443"/>
      <c r="E2576" s="203">
        <v>1</v>
      </c>
      <c r="F2576" s="215"/>
      <c r="G2576" s="293"/>
      <c r="H2576" s="237"/>
      <c r="I2576" s="237" t="s">
        <v>752</v>
      </c>
      <c r="J2576" s="262">
        <f t="shared" si="9"/>
        <v>0</v>
      </c>
      <c r="K2576" s="258">
        <v>667</v>
      </c>
      <c r="L2576" s="258">
        <v>667</v>
      </c>
      <c r="M2576" s="618">
        <f>L2576/K2576*100</f>
        <v>100</v>
      </c>
    </row>
    <row r="2577" spans="1:13" ht="17.25" customHeight="1">
      <c r="A2577" s="202"/>
      <c r="B2577" s="426"/>
      <c r="C2577" s="426"/>
      <c r="D2577" s="443"/>
      <c r="E2577" s="203">
        <v>2</v>
      </c>
      <c r="F2577" s="215"/>
      <c r="G2577" s="293"/>
      <c r="H2577" s="237"/>
      <c r="I2577" s="237" t="s">
        <v>1838</v>
      </c>
      <c r="J2577" s="262">
        <f t="shared" si="9"/>
        <v>0</v>
      </c>
      <c r="K2577" s="258">
        <v>155</v>
      </c>
      <c r="L2577" s="258">
        <v>155</v>
      </c>
      <c r="M2577" s="618">
        <f>L2577/K2577*100</f>
        <v>100</v>
      </c>
    </row>
    <row r="2578" spans="1:13" ht="17.25" customHeight="1">
      <c r="A2578" s="202"/>
      <c r="B2578" s="426"/>
      <c r="C2578" s="426"/>
      <c r="D2578" s="443">
        <v>2</v>
      </c>
      <c r="E2578" s="203"/>
      <c r="F2578" s="215"/>
      <c r="G2578" s="259"/>
      <c r="H2578" s="259" t="s">
        <v>1840</v>
      </c>
      <c r="I2578" s="215"/>
      <c r="J2578" s="262">
        <f t="shared" si="9"/>
        <v>0</v>
      </c>
      <c r="K2578" s="258"/>
      <c r="L2578" s="258"/>
      <c r="M2578" s="618"/>
    </row>
    <row r="2579" spans="1:13" ht="17.25" customHeight="1">
      <c r="A2579" s="202"/>
      <c r="B2579" s="426"/>
      <c r="C2579" s="426"/>
      <c r="D2579" s="443"/>
      <c r="E2579" s="203">
        <v>1</v>
      </c>
      <c r="F2579" s="215"/>
      <c r="G2579" s="205"/>
      <c r="H2579" s="259"/>
      <c r="I2579" s="237" t="s">
        <v>1841</v>
      </c>
      <c r="J2579" s="262">
        <f t="shared" si="9"/>
        <v>0</v>
      </c>
      <c r="K2579" s="258">
        <v>17744</v>
      </c>
      <c r="L2579" s="258">
        <v>17744</v>
      </c>
      <c r="M2579" s="618">
        <f>L2579/K2579*100</f>
        <v>100</v>
      </c>
    </row>
    <row r="2580" spans="1:13" ht="1.5" customHeight="1">
      <c r="A2580" s="202"/>
      <c r="B2580" s="426"/>
      <c r="C2580" s="426"/>
      <c r="D2580" s="443"/>
      <c r="E2580" s="203"/>
      <c r="F2580" s="215"/>
      <c r="G2580" s="205"/>
      <c r="H2580" s="259"/>
      <c r="I2580" s="215"/>
      <c r="J2580" s="262">
        <f t="shared" si="9"/>
        <v>0</v>
      </c>
      <c r="K2580" s="258"/>
      <c r="L2580" s="258"/>
      <c r="M2580" s="618"/>
    </row>
    <row r="2581" spans="1:13" ht="13.5" customHeight="1">
      <c r="A2581" s="202"/>
      <c r="B2581" s="426"/>
      <c r="C2581" s="426"/>
      <c r="D2581" s="443"/>
      <c r="E2581" s="203"/>
      <c r="F2581" s="246"/>
      <c r="G2581" s="241"/>
      <c r="H2581" s="263"/>
      <c r="I2581" s="227" t="s">
        <v>1842</v>
      </c>
      <c r="J2581" s="264">
        <f>SUM(J2571:J2580)</f>
        <v>0</v>
      </c>
      <c r="K2581" s="264">
        <f>SUM(K2571:K2580)</f>
        <v>18566</v>
      </c>
      <c r="L2581" s="264">
        <f>SUM(L2571:L2580)</f>
        <v>18566</v>
      </c>
      <c r="M2581" s="622">
        <f>L2581/K2581*100</f>
        <v>100</v>
      </c>
    </row>
    <row r="2582" spans="1:13" ht="5.25" customHeight="1">
      <c r="A2582" s="202"/>
      <c r="B2582" s="426"/>
      <c r="C2582" s="426"/>
      <c r="D2582" s="443"/>
      <c r="E2582" s="203"/>
      <c r="F2582" s="215"/>
      <c r="G2582" s="205"/>
      <c r="H2582" s="259"/>
      <c r="I2582" s="215"/>
      <c r="J2582" s="262">
        <f t="shared" si="9"/>
        <v>0</v>
      </c>
      <c r="K2582" s="262"/>
      <c r="L2582" s="262"/>
      <c r="M2582" s="618"/>
    </row>
    <row r="2583" spans="1:13" ht="17.25" customHeight="1">
      <c r="A2583" s="202">
        <v>237</v>
      </c>
      <c r="B2583" s="426"/>
      <c r="C2583" s="426">
        <v>1</v>
      </c>
      <c r="D2583" s="443"/>
      <c r="E2583" s="203"/>
      <c r="F2583" s="215" t="s">
        <v>1416</v>
      </c>
      <c r="G2583" s="205"/>
      <c r="H2583" s="259"/>
      <c r="I2583" s="215"/>
      <c r="J2583" s="262">
        <f t="shared" si="9"/>
        <v>0</v>
      </c>
      <c r="K2583" s="262"/>
      <c r="L2583" s="262"/>
      <c r="M2583" s="618"/>
    </row>
    <row r="2584" spans="1:13" ht="17.25" customHeight="1">
      <c r="A2584" s="202"/>
      <c r="B2584" s="426"/>
      <c r="C2584" s="426"/>
      <c r="D2584" s="443">
        <v>1</v>
      </c>
      <c r="E2584" s="203"/>
      <c r="F2584" s="215"/>
      <c r="G2584" s="205"/>
      <c r="H2584" s="259" t="s">
        <v>1837</v>
      </c>
      <c r="I2584" s="215"/>
      <c r="J2584" s="262"/>
      <c r="K2584" s="262"/>
      <c r="L2584" s="262"/>
      <c r="M2584" s="618"/>
    </row>
    <row r="2585" spans="1:13" ht="17.25" customHeight="1">
      <c r="A2585" s="202"/>
      <c r="B2585" s="426"/>
      <c r="C2585" s="426"/>
      <c r="D2585" s="443"/>
      <c r="E2585" s="203">
        <v>3</v>
      </c>
      <c r="F2585" s="215"/>
      <c r="G2585" s="205"/>
      <c r="H2585" s="259"/>
      <c r="I2585" s="237" t="s">
        <v>961</v>
      </c>
      <c r="J2585" s="262"/>
      <c r="K2585" s="258">
        <v>49617</v>
      </c>
      <c r="L2585" s="258">
        <v>49608</v>
      </c>
      <c r="M2585" s="618">
        <f>L2585/K2585*100</f>
        <v>99.98186105568657</v>
      </c>
    </row>
    <row r="2586" spans="1:13" ht="17.25" customHeight="1">
      <c r="A2586" s="202"/>
      <c r="B2586" s="426"/>
      <c r="C2586" s="426"/>
      <c r="D2586" s="443">
        <v>2</v>
      </c>
      <c r="E2586" s="203"/>
      <c r="F2586" s="215"/>
      <c r="G2586" s="205"/>
      <c r="H2586" s="259" t="s">
        <v>1840</v>
      </c>
      <c r="I2586" s="215"/>
      <c r="J2586" s="262">
        <f>SUM(J2581+J2575+J2569+J2563+J2556+J2550)</f>
        <v>0</v>
      </c>
      <c r="K2586" s="262"/>
      <c r="L2586" s="262"/>
      <c r="M2586" s="618"/>
    </row>
    <row r="2587" spans="1:13" ht="17.25" customHeight="1">
      <c r="A2587" s="202"/>
      <c r="B2587" s="426"/>
      <c r="C2587" s="426"/>
      <c r="D2587" s="443"/>
      <c r="E2587" s="203">
        <v>1</v>
      </c>
      <c r="F2587" s="215"/>
      <c r="G2587" s="205"/>
      <c r="H2587" s="259"/>
      <c r="I2587" s="237" t="s">
        <v>1841</v>
      </c>
      <c r="J2587" s="262">
        <f>SUM(J2582+J2576+J2570+J2564+J2557+J2551)</f>
        <v>0</v>
      </c>
      <c r="K2587" s="258">
        <v>15444</v>
      </c>
      <c r="L2587" s="258">
        <v>15444</v>
      </c>
      <c r="M2587" s="618">
        <f>L2587/K2587*100</f>
        <v>100</v>
      </c>
    </row>
    <row r="2588" spans="1:13" ht="2.25" customHeight="1">
      <c r="A2588" s="202"/>
      <c r="B2588" s="426"/>
      <c r="C2588" s="426"/>
      <c r="D2588" s="443"/>
      <c r="E2588" s="203"/>
      <c r="F2588" s="215"/>
      <c r="G2588" s="205"/>
      <c r="H2588" s="259"/>
      <c r="I2588" s="215"/>
      <c r="J2588" s="262">
        <f>SUM(J2583+J2577+J2571+J2565+J2558+J2552)</f>
        <v>0</v>
      </c>
      <c r="K2588" s="262"/>
      <c r="L2588" s="262"/>
      <c r="M2588" s="618"/>
    </row>
    <row r="2589" spans="1:13" ht="17.25" customHeight="1">
      <c r="A2589" s="202"/>
      <c r="B2589" s="426"/>
      <c r="C2589" s="426"/>
      <c r="D2589" s="443"/>
      <c r="E2589" s="203"/>
      <c r="F2589" s="246"/>
      <c r="G2589" s="241"/>
      <c r="H2589" s="263"/>
      <c r="I2589" s="227" t="s">
        <v>1842</v>
      </c>
      <c r="J2589" s="264">
        <f>SUM(J2583:J2588)</f>
        <v>0</v>
      </c>
      <c r="K2589" s="264">
        <f>SUM(K2583:K2588)</f>
        <v>65061</v>
      </c>
      <c r="L2589" s="264">
        <f>SUM(L2583:L2588)</f>
        <v>65052</v>
      </c>
      <c r="M2589" s="622">
        <f>L2589/K2589*100</f>
        <v>99.98616682805367</v>
      </c>
    </row>
    <row r="2590" spans="1:13" ht="8.25" customHeight="1">
      <c r="A2590" s="202"/>
      <c r="B2590" s="426"/>
      <c r="C2590" s="426"/>
      <c r="D2590" s="443"/>
      <c r="E2590" s="203"/>
      <c r="F2590" s="215"/>
      <c r="G2590" s="205"/>
      <c r="H2590" s="259"/>
      <c r="I2590" s="215"/>
      <c r="J2590" s="262"/>
      <c r="K2590" s="262"/>
      <c r="L2590" s="262"/>
      <c r="M2590" s="618"/>
    </row>
    <row r="2591" spans="1:13" ht="17.25" customHeight="1">
      <c r="A2591" s="202">
        <v>238</v>
      </c>
      <c r="B2591" s="426"/>
      <c r="C2591" s="426">
        <v>1</v>
      </c>
      <c r="D2591" s="443"/>
      <c r="E2591" s="203"/>
      <c r="F2591" s="215" t="s">
        <v>1417</v>
      </c>
      <c r="G2591" s="205"/>
      <c r="H2591" s="259"/>
      <c r="I2591" s="215"/>
      <c r="J2591" s="262">
        <f>SUM(J2588+J2580+J2574+J2568+J2561+J2555)</f>
        <v>0</v>
      </c>
      <c r="K2591" s="262"/>
      <c r="L2591" s="262"/>
      <c r="M2591" s="618"/>
    </row>
    <row r="2592" spans="1:13" ht="17.25" customHeight="1">
      <c r="A2592" s="202"/>
      <c r="B2592" s="426"/>
      <c r="C2592" s="426"/>
      <c r="D2592" s="443">
        <v>2</v>
      </c>
      <c r="E2592" s="203"/>
      <c r="F2592" s="215"/>
      <c r="G2592" s="205"/>
      <c r="H2592" s="259" t="s">
        <v>1840</v>
      </c>
      <c r="I2592" s="215"/>
      <c r="J2592" s="262">
        <f>SUM(J2589+J2581+J2575+J2569+J2562+J2556)</f>
        <v>0</v>
      </c>
      <c r="K2592" s="262"/>
      <c r="L2592" s="262"/>
      <c r="M2592" s="618"/>
    </row>
    <row r="2593" spans="1:13" ht="17.25" customHeight="1">
      <c r="A2593" s="202"/>
      <c r="B2593" s="426"/>
      <c r="C2593" s="426"/>
      <c r="D2593" s="443"/>
      <c r="E2593" s="203">
        <v>1</v>
      </c>
      <c r="F2593" s="215"/>
      <c r="G2593" s="205"/>
      <c r="H2593" s="259"/>
      <c r="I2593" s="237" t="s">
        <v>1841</v>
      </c>
      <c r="J2593" s="262">
        <f>SUM(J2590+J2582+J2576+J2570+J2563+J2557)</f>
        <v>0</v>
      </c>
      <c r="K2593" s="258">
        <v>2111</v>
      </c>
      <c r="L2593" s="258"/>
      <c r="M2593" s="618"/>
    </row>
    <row r="2594" spans="1:13" ht="5.25" customHeight="1">
      <c r="A2594" s="202"/>
      <c r="B2594" s="426"/>
      <c r="C2594" s="426"/>
      <c r="D2594" s="443"/>
      <c r="E2594" s="203"/>
      <c r="F2594" s="215"/>
      <c r="G2594" s="205"/>
      <c r="H2594" s="259"/>
      <c r="I2594" s="215"/>
      <c r="J2594" s="262">
        <f>SUM(J2591+J2583+J2577+J2571+J2564+J2558)</f>
        <v>0</v>
      </c>
      <c r="K2594" s="262"/>
      <c r="L2594" s="262"/>
      <c r="M2594" s="618"/>
    </row>
    <row r="2595" spans="1:13" ht="17.25" customHeight="1">
      <c r="A2595" s="202"/>
      <c r="B2595" s="426"/>
      <c r="C2595" s="426"/>
      <c r="D2595" s="443"/>
      <c r="E2595" s="203"/>
      <c r="F2595" s="246"/>
      <c r="G2595" s="241"/>
      <c r="H2595" s="263"/>
      <c r="I2595" s="227" t="s">
        <v>1842</v>
      </c>
      <c r="J2595" s="264">
        <f>SUM(J2590:J2594)</f>
        <v>0</v>
      </c>
      <c r="K2595" s="264">
        <f>SUM(K2590:K2594)</f>
        <v>2111</v>
      </c>
      <c r="L2595" s="264">
        <f>SUM(L2590:L2594)</f>
        <v>0</v>
      </c>
      <c r="M2595" s="622"/>
    </row>
    <row r="2596" spans="1:13" ht="5.25" customHeight="1">
      <c r="A2596" s="202"/>
      <c r="B2596" s="426"/>
      <c r="C2596" s="426"/>
      <c r="D2596" s="443"/>
      <c r="E2596" s="203"/>
      <c r="F2596" s="215"/>
      <c r="G2596" s="205"/>
      <c r="H2596" s="259"/>
      <c r="I2596" s="215"/>
      <c r="J2596" s="262">
        <f>SUM(J2593+J2587+J2579+J2573+J2566+J2560)</f>
        <v>0</v>
      </c>
      <c r="K2596" s="262"/>
      <c r="L2596" s="262"/>
      <c r="M2596" s="618"/>
    </row>
    <row r="2597" spans="1:13" ht="17.25" customHeight="1">
      <c r="A2597" s="202">
        <v>239</v>
      </c>
      <c r="B2597" s="426"/>
      <c r="C2597" s="426">
        <v>1</v>
      </c>
      <c r="D2597" s="443"/>
      <c r="E2597" s="203"/>
      <c r="F2597" s="215" t="s">
        <v>1418</v>
      </c>
      <c r="G2597" s="205"/>
      <c r="H2597" s="259"/>
      <c r="I2597" s="215"/>
      <c r="J2597" s="262">
        <f>SUM(J2594+J2588+J2580+J2574+J2567+J2561)</f>
        <v>0</v>
      </c>
      <c r="K2597" s="262"/>
      <c r="L2597" s="262"/>
      <c r="M2597" s="618"/>
    </row>
    <row r="2598" spans="1:13" ht="17.25" customHeight="1">
      <c r="A2598" s="202"/>
      <c r="B2598" s="426"/>
      <c r="C2598" s="426"/>
      <c r="D2598" s="443">
        <v>2</v>
      </c>
      <c r="E2598" s="203"/>
      <c r="F2598" s="215"/>
      <c r="G2598" s="205"/>
      <c r="H2598" s="259" t="s">
        <v>1840</v>
      </c>
      <c r="I2598" s="215"/>
      <c r="J2598" s="262">
        <f>SUM(J2595+J2589+J2581+J2575+J2568+J2562)</f>
        <v>0</v>
      </c>
      <c r="K2598" s="262"/>
      <c r="L2598" s="262"/>
      <c r="M2598" s="618"/>
    </row>
    <row r="2599" spans="1:13" ht="17.25" customHeight="1">
      <c r="A2599" s="202"/>
      <c r="B2599" s="426"/>
      <c r="C2599" s="426"/>
      <c r="D2599" s="443"/>
      <c r="E2599" s="203">
        <v>1</v>
      </c>
      <c r="F2599" s="215"/>
      <c r="G2599" s="205"/>
      <c r="H2599" s="259"/>
      <c r="I2599" s="237" t="s">
        <v>1841</v>
      </c>
      <c r="J2599" s="262">
        <f>SUM(J2596+J2590+J2582+J2576+J2569+J2563)</f>
        <v>0</v>
      </c>
      <c r="K2599" s="258">
        <v>7681</v>
      </c>
      <c r="L2599" s="258">
        <v>325</v>
      </c>
      <c r="M2599" s="618">
        <f>L2599/K2599*100</f>
        <v>4.231219893243067</v>
      </c>
    </row>
    <row r="2600" spans="1:13" ht="6" customHeight="1">
      <c r="A2600" s="202"/>
      <c r="B2600" s="426"/>
      <c r="C2600" s="426"/>
      <c r="D2600" s="443"/>
      <c r="E2600" s="203"/>
      <c r="F2600" s="215"/>
      <c r="G2600" s="205"/>
      <c r="H2600" s="259"/>
      <c r="I2600" s="215"/>
      <c r="J2600" s="262">
        <f>SUM(J2597+J2591+J2583+J2577+J2570+J2564)</f>
        <v>0</v>
      </c>
      <c r="K2600" s="262"/>
      <c r="L2600" s="262"/>
      <c r="M2600" s="618"/>
    </row>
    <row r="2601" spans="1:13" ht="17.25" customHeight="1">
      <c r="A2601" s="202"/>
      <c r="B2601" s="426"/>
      <c r="C2601" s="426"/>
      <c r="D2601" s="443"/>
      <c r="E2601" s="203"/>
      <c r="F2601" s="246"/>
      <c r="G2601" s="241"/>
      <c r="H2601" s="263"/>
      <c r="I2601" s="227" t="s">
        <v>1842</v>
      </c>
      <c r="J2601" s="264">
        <f>SUM(J2596:J2600)</f>
        <v>0</v>
      </c>
      <c r="K2601" s="264">
        <f>SUM(K2596:K2600)</f>
        <v>7681</v>
      </c>
      <c r="L2601" s="264">
        <f>SUM(L2596:L2600)</f>
        <v>325</v>
      </c>
      <c r="M2601" s="622">
        <f>L2601/K2601*100</f>
        <v>4.231219893243067</v>
      </c>
    </row>
    <row r="2602" spans="1:13" ht="3" customHeight="1">
      <c r="A2602" s="202"/>
      <c r="B2602" s="426"/>
      <c r="C2602" s="426"/>
      <c r="D2602" s="443"/>
      <c r="E2602" s="203"/>
      <c r="F2602" s="215"/>
      <c r="G2602" s="205"/>
      <c r="H2602" s="259"/>
      <c r="I2602" s="215"/>
      <c r="J2602" s="262">
        <f>SUM(J2599+J2593+J2587+J2579+J2572+J2566)</f>
        <v>0</v>
      </c>
      <c r="K2602" s="262"/>
      <c r="L2602" s="262"/>
      <c r="M2602" s="618"/>
    </row>
    <row r="2603" spans="1:13" ht="17.25" customHeight="1">
      <c r="A2603" s="202">
        <v>240</v>
      </c>
      <c r="B2603" s="426"/>
      <c r="C2603" s="426">
        <v>1</v>
      </c>
      <c r="D2603" s="443"/>
      <c r="E2603" s="203"/>
      <c r="F2603" s="215" t="s">
        <v>1419</v>
      </c>
      <c r="G2603" s="205"/>
      <c r="H2603" s="259"/>
      <c r="I2603" s="215"/>
      <c r="J2603" s="262">
        <f>SUM(J2600+J2594+J2588+J2580+J2573+J2567)</f>
        <v>0</v>
      </c>
      <c r="K2603" s="262"/>
      <c r="L2603" s="262"/>
      <c r="M2603" s="618"/>
    </row>
    <row r="2604" spans="1:13" ht="17.25" customHeight="1">
      <c r="A2604" s="202"/>
      <c r="B2604" s="426"/>
      <c r="C2604" s="426"/>
      <c r="D2604" s="443">
        <v>2</v>
      </c>
      <c r="E2604" s="203"/>
      <c r="F2604" s="215"/>
      <c r="G2604" s="205"/>
      <c r="H2604" s="259" t="s">
        <v>1840</v>
      </c>
      <c r="I2604" s="215"/>
      <c r="J2604" s="262">
        <f>SUM(J2601+J2595+J2589+J2581+J2574+J2568)</f>
        <v>0</v>
      </c>
      <c r="K2604" s="262"/>
      <c r="L2604" s="262"/>
      <c r="M2604" s="618"/>
    </row>
    <row r="2605" spans="1:13" ht="17.25" customHeight="1">
      <c r="A2605" s="202"/>
      <c r="B2605" s="426"/>
      <c r="C2605" s="426"/>
      <c r="D2605" s="443"/>
      <c r="E2605" s="203">
        <v>1</v>
      </c>
      <c r="F2605" s="215"/>
      <c r="G2605" s="205"/>
      <c r="H2605" s="259"/>
      <c r="I2605" s="237" t="s">
        <v>1841</v>
      </c>
      <c r="J2605" s="262">
        <f>SUM(J2602+J2596+J2590+J2582+J2575+J2569)</f>
        <v>0</v>
      </c>
      <c r="K2605" s="258">
        <v>9338</v>
      </c>
      <c r="L2605" s="258"/>
      <c r="M2605" s="618"/>
    </row>
    <row r="2606" spans="1:13" ht="3.75" customHeight="1">
      <c r="A2606" s="202"/>
      <c r="B2606" s="426"/>
      <c r="C2606" s="426"/>
      <c r="D2606" s="443"/>
      <c r="E2606" s="203"/>
      <c r="F2606" s="215"/>
      <c r="G2606" s="205"/>
      <c r="H2606" s="259"/>
      <c r="I2606" s="215"/>
      <c r="J2606" s="262">
        <f>SUM(J2603+J2597+J2591+J2583+J2576+J2570)</f>
        <v>0</v>
      </c>
      <c r="K2606" s="262"/>
      <c r="L2606" s="262"/>
      <c r="M2606" s="618"/>
    </row>
    <row r="2607" spans="1:13" ht="17.25" customHeight="1">
      <c r="A2607" s="202"/>
      <c r="B2607" s="426"/>
      <c r="C2607" s="426"/>
      <c r="D2607" s="443"/>
      <c r="E2607" s="203"/>
      <c r="F2607" s="246"/>
      <c r="G2607" s="241"/>
      <c r="H2607" s="263"/>
      <c r="I2607" s="227" t="s">
        <v>1842</v>
      </c>
      <c r="J2607" s="264">
        <f>SUM(J2602:J2606)</f>
        <v>0</v>
      </c>
      <c r="K2607" s="264">
        <f>SUM(K2602:K2606)</f>
        <v>9338</v>
      </c>
      <c r="L2607" s="264">
        <f>SUM(L2602:L2606)</f>
        <v>0</v>
      </c>
      <c r="M2607" s="622"/>
    </row>
    <row r="2608" spans="1:13" ht="6.75" customHeight="1">
      <c r="A2608" s="202"/>
      <c r="B2608" s="426"/>
      <c r="C2608" s="426"/>
      <c r="D2608" s="443"/>
      <c r="E2608" s="203"/>
      <c r="F2608" s="215"/>
      <c r="G2608" s="205"/>
      <c r="H2608" s="259"/>
      <c r="I2608" s="215"/>
      <c r="J2608" s="262">
        <f>SUM(J2605+J2599+J2593+J2587+J2578+J2572)</f>
        <v>0</v>
      </c>
      <c r="K2608" s="262"/>
      <c r="L2608" s="262"/>
      <c r="M2608" s="618"/>
    </row>
    <row r="2609" spans="1:13" ht="17.25" customHeight="1">
      <c r="A2609" s="202">
        <v>241</v>
      </c>
      <c r="B2609" s="426"/>
      <c r="C2609" s="426">
        <v>1</v>
      </c>
      <c r="D2609" s="443"/>
      <c r="E2609" s="203"/>
      <c r="F2609" s="215" t="s">
        <v>1420</v>
      </c>
      <c r="G2609" s="205"/>
      <c r="H2609" s="259"/>
      <c r="I2609" s="215"/>
      <c r="J2609" s="262">
        <f>SUM(J2606+J2600+J2594+J2588+J2579+J2573)</f>
        <v>0</v>
      </c>
      <c r="K2609" s="262"/>
      <c r="L2609" s="262"/>
      <c r="M2609" s="618"/>
    </row>
    <row r="2610" spans="1:13" ht="17.25" customHeight="1">
      <c r="A2610" s="202"/>
      <c r="B2610" s="426"/>
      <c r="C2610" s="426"/>
      <c r="D2610" s="443">
        <v>2</v>
      </c>
      <c r="E2610" s="203"/>
      <c r="F2610" s="215"/>
      <c r="G2610" s="205"/>
      <c r="H2610" s="259" t="s">
        <v>1840</v>
      </c>
      <c r="I2610" s="215"/>
      <c r="J2610" s="262">
        <f>SUM(J2607+J2601+J2595+J2589+J2580+J2574)</f>
        <v>0</v>
      </c>
      <c r="K2610" s="262"/>
      <c r="L2610" s="262"/>
      <c r="M2610" s="618"/>
    </row>
    <row r="2611" spans="1:13" ht="17.25" customHeight="1">
      <c r="A2611" s="202"/>
      <c r="B2611" s="426"/>
      <c r="C2611" s="426"/>
      <c r="D2611" s="443"/>
      <c r="E2611" s="203">
        <v>1</v>
      </c>
      <c r="F2611" s="215"/>
      <c r="G2611" s="205"/>
      <c r="H2611" s="259"/>
      <c r="I2611" s="237" t="s">
        <v>1841</v>
      </c>
      <c r="J2611" s="262">
        <f>SUM(J2608+J2602+J2596+J2590+J2581+J2575)</f>
        <v>0</v>
      </c>
      <c r="K2611" s="258">
        <v>2000</v>
      </c>
      <c r="L2611" s="258">
        <v>4</v>
      </c>
      <c r="M2611" s="618">
        <f>L2611/K2611*100</f>
        <v>0.2</v>
      </c>
    </row>
    <row r="2612" spans="1:13" ht="1.5" customHeight="1">
      <c r="A2612" s="202"/>
      <c r="B2612" s="426"/>
      <c r="C2612" s="426"/>
      <c r="D2612" s="443"/>
      <c r="E2612" s="203"/>
      <c r="F2612" s="215"/>
      <c r="G2612" s="205"/>
      <c r="H2612" s="259"/>
      <c r="I2612" s="215"/>
      <c r="J2612" s="262">
        <f>SUM(J2609+J2603+J2597+J2591+J2582+J2576)</f>
        <v>0</v>
      </c>
      <c r="K2612" s="262"/>
      <c r="L2612" s="262"/>
      <c r="M2612" s="618"/>
    </row>
    <row r="2613" spans="1:13" ht="17.25" customHeight="1">
      <c r="A2613" s="202"/>
      <c r="B2613" s="426"/>
      <c r="C2613" s="426"/>
      <c r="D2613" s="443"/>
      <c r="E2613" s="203"/>
      <c r="F2613" s="246"/>
      <c r="G2613" s="241"/>
      <c r="H2613" s="263"/>
      <c r="I2613" s="227" t="s">
        <v>1842</v>
      </c>
      <c r="J2613" s="264">
        <f>SUM(J2608:J2612)</f>
        <v>0</v>
      </c>
      <c r="K2613" s="264">
        <f>SUM(K2608:K2612)</f>
        <v>2000</v>
      </c>
      <c r="L2613" s="264">
        <f>SUM(L2608:L2612)</f>
        <v>4</v>
      </c>
      <c r="M2613" s="622">
        <f>L2613/K2613*100</f>
        <v>0.2</v>
      </c>
    </row>
    <row r="2614" spans="1:13" ht="6" customHeight="1">
      <c r="A2614" s="202"/>
      <c r="B2614" s="426"/>
      <c r="C2614" s="426"/>
      <c r="D2614" s="443"/>
      <c r="E2614" s="203"/>
      <c r="F2614" s="215"/>
      <c r="G2614" s="205"/>
      <c r="H2614" s="259"/>
      <c r="I2614" s="215"/>
      <c r="J2614" s="262">
        <f>SUM(J2611+J2605+J2599+J2593+J2586+J2578)</f>
        <v>0</v>
      </c>
      <c r="K2614" s="262"/>
      <c r="L2614" s="262"/>
      <c r="M2614" s="618"/>
    </row>
    <row r="2615" spans="1:13" ht="17.25" customHeight="1">
      <c r="A2615" s="202">
        <v>242</v>
      </c>
      <c r="B2615" s="426"/>
      <c r="C2615" s="426">
        <v>1</v>
      </c>
      <c r="D2615" s="443"/>
      <c r="E2615" s="203"/>
      <c r="F2615" s="215" t="s">
        <v>1480</v>
      </c>
      <c r="G2615" s="205"/>
      <c r="H2615" s="259"/>
      <c r="I2615" s="215"/>
      <c r="J2615" s="262">
        <f>SUM(J2612+J2606+J2600+J2594+J2587+J2579)</f>
        <v>0</v>
      </c>
      <c r="K2615" s="262"/>
      <c r="L2615" s="262"/>
      <c r="M2615" s="618"/>
    </row>
    <row r="2616" spans="1:13" ht="17.25" customHeight="1">
      <c r="A2616" s="202"/>
      <c r="B2616" s="426"/>
      <c r="C2616" s="426"/>
      <c r="D2616" s="443">
        <v>2</v>
      </c>
      <c r="E2616" s="203"/>
      <c r="F2616" s="215"/>
      <c r="G2616" s="205"/>
      <c r="H2616" s="259" t="s">
        <v>1840</v>
      </c>
      <c r="I2616" s="215"/>
      <c r="J2616" s="262">
        <f>SUM(J2613+J2607+J2601+J2595+J2588+J2580)</f>
        <v>0</v>
      </c>
      <c r="K2616" s="262"/>
      <c r="L2616" s="262"/>
      <c r="M2616" s="618"/>
    </row>
    <row r="2617" spans="1:13" ht="17.25" customHeight="1">
      <c r="A2617" s="202"/>
      <c r="B2617" s="426"/>
      <c r="C2617" s="426"/>
      <c r="D2617" s="443"/>
      <c r="E2617" s="203">
        <v>1</v>
      </c>
      <c r="F2617" s="215"/>
      <c r="G2617" s="205"/>
      <c r="H2617" s="259"/>
      <c r="I2617" s="237" t="s">
        <v>1841</v>
      </c>
      <c r="J2617" s="262">
        <f>SUM(J2614+J2608+J2602+J2596+J2589+J2581)</f>
        <v>0</v>
      </c>
      <c r="K2617" s="258">
        <v>100</v>
      </c>
      <c r="L2617" s="258"/>
      <c r="M2617" s="618"/>
    </row>
    <row r="2618" spans="1:13" ht="17.25" customHeight="1">
      <c r="A2618" s="202"/>
      <c r="B2618" s="426"/>
      <c r="C2618" s="426"/>
      <c r="D2618" s="443"/>
      <c r="E2618" s="203">
        <v>3</v>
      </c>
      <c r="F2618" s="215"/>
      <c r="G2618" s="205"/>
      <c r="H2618" s="259"/>
      <c r="I2618" s="237" t="s">
        <v>850</v>
      </c>
      <c r="J2618" s="262">
        <f>SUM(J2615+J2609+J2603+J2597+J2590+J2582)</f>
        <v>0</v>
      </c>
      <c r="K2618" s="258">
        <v>900</v>
      </c>
      <c r="L2618" s="258">
        <v>900</v>
      </c>
      <c r="M2618" s="618">
        <f>L2618/K2618*100</f>
        <v>100</v>
      </c>
    </row>
    <row r="2619" spans="1:13" ht="17.25" customHeight="1">
      <c r="A2619" s="202"/>
      <c r="B2619" s="426"/>
      <c r="C2619" s="426"/>
      <c r="D2619" s="443"/>
      <c r="E2619" s="203"/>
      <c r="F2619" s="246"/>
      <c r="G2619" s="241"/>
      <c r="H2619" s="263"/>
      <c r="I2619" s="227" t="s">
        <v>1842</v>
      </c>
      <c r="J2619" s="264">
        <f>SUM(J2614:J2618)</f>
        <v>0</v>
      </c>
      <c r="K2619" s="264">
        <f>SUM(K2614:K2618)</f>
        <v>1000</v>
      </c>
      <c r="L2619" s="264">
        <f>SUM(L2614:L2618)</f>
        <v>900</v>
      </c>
      <c r="M2619" s="622">
        <f>L2619/K2619*100</f>
        <v>90</v>
      </c>
    </row>
    <row r="2620" spans="1:13" ht="6" customHeight="1" hidden="1">
      <c r="A2620" s="202"/>
      <c r="B2620" s="426"/>
      <c r="C2620" s="426"/>
      <c r="D2620" s="443"/>
      <c r="E2620" s="203"/>
      <c r="F2620" s="215"/>
      <c r="G2620" s="205"/>
      <c r="H2620" s="259"/>
      <c r="I2620" s="215"/>
      <c r="J2620" s="262">
        <f aca="true" t="shared" si="10" ref="J2620:J2625">SUM(J2617+J2611+J2605+J2599+J2592+J2586)</f>
        <v>0</v>
      </c>
      <c r="K2620" s="262"/>
      <c r="L2620" s="262"/>
      <c r="M2620" s="618" t="e">
        <f>L2620/K2620*100</f>
        <v>#DIV/0!</v>
      </c>
    </row>
    <row r="2621" spans="1:13" ht="9" customHeight="1">
      <c r="A2621" s="202"/>
      <c r="B2621" s="426"/>
      <c r="C2621" s="426"/>
      <c r="D2621" s="443"/>
      <c r="E2621" s="203"/>
      <c r="F2621" s="215"/>
      <c r="G2621" s="205"/>
      <c r="H2621" s="259"/>
      <c r="I2621" s="215"/>
      <c r="J2621" s="262">
        <f t="shared" si="10"/>
        <v>0</v>
      </c>
      <c r="K2621" s="262"/>
      <c r="L2621" s="262"/>
      <c r="M2621" s="618"/>
    </row>
    <row r="2622" spans="1:13" ht="17.25" customHeight="1">
      <c r="A2622" s="202">
        <v>243</v>
      </c>
      <c r="B2622" s="426"/>
      <c r="C2622" s="426">
        <v>1</v>
      </c>
      <c r="D2622" s="443"/>
      <c r="E2622" s="203"/>
      <c r="F2622" s="215" t="s">
        <v>1481</v>
      </c>
      <c r="G2622" s="205"/>
      <c r="H2622" s="259"/>
      <c r="I2622" s="215"/>
      <c r="J2622" s="262">
        <f t="shared" si="10"/>
        <v>0</v>
      </c>
      <c r="K2622" s="262"/>
      <c r="L2622" s="262"/>
      <c r="M2622" s="618"/>
    </row>
    <row r="2623" spans="1:13" ht="17.25" customHeight="1">
      <c r="A2623" s="202"/>
      <c r="B2623" s="426"/>
      <c r="C2623" s="426"/>
      <c r="D2623" s="443">
        <v>2</v>
      </c>
      <c r="E2623" s="203"/>
      <c r="F2623" s="215"/>
      <c r="G2623" s="205"/>
      <c r="H2623" s="259" t="s">
        <v>1840</v>
      </c>
      <c r="I2623" s="215"/>
      <c r="J2623" s="262">
        <f t="shared" si="10"/>
        <v>0</v>
      </c>
      <c r="K2623" s="262"/>
      <c r="L2623" s="262"/>
      <c r="M2623" s="618"/>
    </row>
    <row r="2624" spans="1:13" ht="17.25" customHeight="1">
      <c r="A2624" s="202"/>
      <c r="B2624" s="426"/>
      <c r="C2624" s="426"/>
      <c r="D2624" s="443"/>
      <c r="E2624" s="203">
        <v>1</v>
      </c>
      <c r="F2624" s="215"/>
      <c r="G2624" s="205"/>
      <c r="H2624" s="259"/>
      <c r="I2624" s="237" t="s">
        <v>1841</v>
      </c>
      <c r="J2624" s="262">
        <f t="shared" si="10"/>
        <v>0</v>
      </c>
      <c r="K2624" s="258">
        <v>2000</v>
      </c>
      <c r="L2624" s="258">
        <v>1232</v>
      </c>
      <c r="M2624" s="618">
        <f>L2624/K2624*100</f>
        <v>61.6</v>
      </c>
    </row>
    <row r="2625" spans="1:13" ht="6" customHeight="1">
      <c r="A2625" s="202"/>
      <c r="B2625" s="426"/>
      <c r="C2625" s="426"/>
      <c r="D2625" s="443"/>
      <c r="E2625" s="203"/>
      <c r="F2625" s="215"/>
      <c r="G2625" s="205"/>
      <c r="H2625" s="259"/>
      <c r="I2625" s="215"/>
      <c r="J2625" s="262">
        <f t="shared" si="10"/>
        <v>0</v>
      </c>
      <c r="K2625" s="262"/>
      <c r="L2625" s="262"/>
      <c r="M2625" s="618"/>
    </row>
    <row r="2626" spans="1:13" ht="17.25" customHeight="1">
      <c r="A2626" s="202"/>
      <c r="B2626" s="426"/>
      <c r="C2626" s="426"/>
      <c r="D2626" s="443"/>
      <c r="E2626" s="203"/>
      <c r="F2626" s="246"/>
      <c r="G2626" s="241"/>
      <c r="H2626" s="263"/>
      <c r="I2626" s="227" t="s">
        <v>1842</v>
      </c>
      <c r="J2626" s="264">
        <f>SUM(J2620:J2625)</f>
        <v>0</v>
      </c>
      <c r="K2626" s="264">
        <f>SUM(K2620:K2625)</f>
        <v>2000</v>
      </c>
      <c r="L2626" s="264">
        <f>SUM(L2620:L2625)</f>
        <v>1232</v>
      </c>
      <c r="M2626" s="622">
        <f>L2626/K2626*100</f>
        <v>61.6</v>
      </c>
    </row>
    <row r="2627" spans="1:13" ht="6" customHeight="1">
      <c r="A2627" s="202"/>
      <c r="B2627" s="426"/>
      <c r="C2627" s="426"/>
      <c r="D2627" s="443"/>
      <c r="E2627" s="203"/>
      <c r="F2627" s="215"/>
      <c r="G2627" s="205"/>
      <c r="H2627" s="259"/>
      <c r="I2627" s="215"/>
      <c r="J2627" s="262"/>
      <c r="K2627" s="262"/>
      <c r="L2627" s="262"/>
      <c r="M2627" s="618"/>
    </row>
    <row r="2628" spans="1:13" ht="17.25" customHeight="1">
      <c r="A2628" s="202">
        <v>244</v>
      </c>
      <c r="B2628" s="426"/>
      <c r="C2628" s="426">
        <v>1</v>
      </c>
      <c r="D2628" s="443"/>
      <c r="E2628" s="203"/>
      <c r="F2628" s="215" t="s">
        <v>1548</v>
      </c>
      <c r="G2628" s="205"/>
      <c r="H2628" s="259"/>
      <c r="I2628" s="215"/>
      <c r="J2628" s="262"/>
      <c r="K2628" s="262"/>
      <c r="L2628" s="262"/>
      <c r="M2628" s="618"/>
    </row>
    <row r="2629" spans="1:13" ht="17.25" customHeight="1">
      <c r="A2629" s="202"/>
      <c r="B2629" s="426"/>
      <c r="C2629" s="426"/>
      <c r="D2629" s="443">
        <v>2</v>
      </c>
      <c r="E2629" s="203"/>
      <c r="F2629" s="215"/>
      <c r="G2629" s="205"/>
      <c r="H2629" s="259" t="s">
        <v>1840</v>
      </c>
      <c r="I2629" s="215"/>
      <c r="J2629" s="262"/>
      <c r="K2629" s="262"/>
      <c r="L2629" s="262"/>
      <c r="M2629" s="618"/>
    </row>
    <row r="2630" spans="1:13" ht="17.25" customHeight="1">
      <c r="A2630" s="202"/>
      <c r="B2630" s="426"/>
      <c r="C2630" s="426"/>
      <c r="D2630" s="443"/>
      <c r="E2630" s="203">
        <v>1</v>
      </c>
      <c r="F2630" s="215"/>
      <c r="G2630" s="205"/>
      <c r="H2630" s="259"/>
      <c r="I2630" s="237" t="s">
        <v>1841</v>
      </c>
      <c r="J2630" s="262"/>
      <c r="K2630" s="258">
        <v>600</v>
      </c>
      <c r="L2630" s="258">
        <v>600</v>
      </c>
      <c r="M2630" s="618">
        <f>L2630/K2630*100</f>
        <v>100</v>
      </c>
    </row>
    <row r="2631" spans="1:13" ht="3" customHeight="1">
      <c r="A2631" s="202"/>
      <c r="B2631" s="426"/>
      <c r="C2631" s="426"/>
      <c r="D2631" s="443"/>
      <c r="E2631" s="203"/>
      <c r="F2631" s="215"/>
      <c r="G2631" s="205"/>
      <c r="H2631" s="259"/>
      <c r="I2631" s="215"/>
      <c r="J2631" s="262"/>
      <c r="K2631" s="262"/>
      <c r="L2631" s="262"/>
      <c r="M2631" s="618"/>
    </row>
    <row r="2632" spans="1:13" ht="19.5" customHeight="1">
      <c r="A2632" s="202"/>
      <c r="B2632" s="426"/>
      <c r="C2632" s="426"/>
      <c r="D2632" s="443"/>
      <c r="E2632" s="203"/>
      <c r="F2632" s="246"/>
      <c r="G2632" s="241"/>
      <c r="H2632" s="263"/>
      <c r="I2632" s="227" t="s">
        <v>1842</v>
      </c>
      <c r="J2632" s="264">
        <f>SUM(J2627:J2631)</f>
        <v>0</v>
      </c>
      <c r="K2632" s="264">
        <f>SUM(K2627:K2631)</f>
        <v>600</v>
      </c>
      <c r="L2632" s="264">
        <f>SUM(L2627:L2631)</f>
        <v>600</v>
      </c>
      <c r="M2632" s="622">
        <f>L2632/K2632*100</f>
        <v>100</v>
      </c>
    </row>
    <row r="2633" spans="1:13" ht="6.75" customHeight="1">
      <c r="A2633" s="202"/>
      <c r="B2633" s="426"/>
      <c r="C2633" s="426"/>
      <c r="D2633" s="443"/>
      <c r="E2633" s="203"/>
      <c r="F2633" s="215"/>
      <c r="G2633" s="205"/>
      <c r="H2633" s="259"/>
      <c r="I2633" s="215"/>
      <c r="J2633" s="262"/>
      <c r="K2633" s="262"/>
      <c r="L2633" s="262"/>
      <c r="M2633" s="618"/>
    </row>
    <row r="2634" spans="1:13" ht="15.75" customHeight="1">
      <c r="A2634" s="202">
        <v>245</v>
      </c>
      <c r="B2634" s="426"/>
      <c r="C2634" s="426">
        <v>1</v>
      </c>
      <c r="D2634" s="443"/>
      <c r="E2634" s="203"/>
      <c r="F2634" s="215" t="s">
        <v>1549</v>
      </c>
      <c r="G2634" s="205"/>
      <c r="H2634" s="259"/>
      <c r="I2634" s="215"/>
      <c r="J2634" s="262"/>
      <c r="K2634" s="262"/>
      <c r="L2634" s="262"/>
      <c r="M2634" s="618"/>
    </row>
    <row r="2635" spans="1:13" ht="15.75" customHeight="1">
      <c r="A2635" s="202"/>
      <c r="B2635" s="426"/>
      <c r="C2635" s="426"/>
      <c r="D2635" s="443">
        <v>2</v>
      </c>
      <c r="E2635" s="203"/>
      <c r="F2635" s="215"/>
      <c r="G2635" s="205"/>
      <c r="H2635" s="259" t="s">
        <v>1840</v>
      </c>
      <c r="I2635" s="215"/>
      <c r="J2635" s="262"/>
      <c r="K2635" s="262"/>
      <c r="L2635" s="262"/>
      <c r="M2635" s="618"/>
    </row>
    <row r="2636" spans="1:13" ht="15.75" customHeight="1">
      <c r="A2636" s="202"/>
      <c r="B2636" s="426"/>
      <c r="C2636" s="426"/>
      <c r="D2636" s="443"/>
      <c r="E2636" s="203">
        <v>1</v>
      </c>
      <c r="F2636" s="215"/>
      <c r="G2636" s="205"/>
      <c r="H2636" s="259"/>
      <c r="I2636" s="237" t="s">
        <v>1841</v>
      </c>
      <c r="J2636" s="262"/>
      <c r="K2636" s="258">
        <v>11602</v>
      </c>
      <c r="L2636" s="258">
        <v>11602</v>
      </c>
      <c r="M2636" s="618">
        <f>L2636/K2636*100</f>
        <v>100</v>
      </c>
    </row>
    <row r="2637" spans="1:13" ht="1.5" customHeight="1">
      <c r="A2637" s="202"/>
      <c r="B2637" s="426"/>
      <c r="C2637" s="426"/>
      <c r="D2637" s="443"/>
      <c r="E2637" s="203"/>
      <c r="F2637" s="215"/>
      <c r="G2637" s="205"/>
      <c r="H2637" s="259"/>
      <c r="I2637" s="215"/>
      <c r="J2637" s="262"/>
      <c r="K2637" s="262"/>
      <c r="L2637" s="262"/>
      <c r="M2637" s="618"/>
    </row>
    <row r="2638" spans="1:13" ht="15.75" customHeight="1">
      <c r="A2638" s="202"/>
      <c r="B2638" s="426"/>
      <c r="C2638" s="426"/>
      <c r="D2638" s="443"/>
      <c r="E2638" s="203"/>
      <c r="F2638" s="246"/>
      <c r="G2638" s="241"/>
      <c r="H2638" s="263"/>
      <c r="I2638" s="227" t="s">
        <v>1842</v>
      </c>
      <c r="J2638" s="264">
        <f>SUM(J2633:J2637)</f>
        <v>0</v>
      </c>
      <c r="K2638" s="264">
        <f>SUM(K2633:K2637)</f>
        <v>11602</v>
      </c>
      <c r="L2638" s="264">
        <f>SUM(L2633:L2637)</f>
        <v>11602</v>
      </c>
      <c r="M2638" s="622">
        <f>L2638/K2638*100</f>
        <v>100</v>
      </c>
    </row>
    <row r="2639" spans="1:13" ht="3.75" customHeight="1">
      <c r="A2639" s="202"/>
      <c r="B2639" s="426"/>
      <c r="C2639" s="426"/>
      <c r="D2639" s="443"/>
      <c r="E2639" s="203"/>
      <c r="F2639" s="215"/>
      <c r="G2639" s="205"/>
      <c r="H2639" s="259"/>
      <c r="I2639" s="215"/>
      <c r="J2639" s="262"/>
      <c r="K2639" s="262"/>
      <c r="L2639" s="262"/>
      <c r="M2639" s="618"/>
    </row>
    <row r="2640" spans="1:13" ht="15.75" customHeight="1">
      <c r="A2640" s="202">
        <v>246</v>
      </c>
      <c r="B2640" s="426"/>
      <c r="C2640" s="426">
        <v>1</v>
      </c>
      <c r="D2640" s="443"/>
      <c r="E2640" s="203"/>
      <c r="F2640" s="215" t="s">
        <v>1550</v>
      </c>
      <c r="G2640" s="205"/>
      <c r="H2640" s="259"/>
      <c r="I2640" s="215"/>
      <c r="J2640" s="262"/>
      <c r="K2640" s="262"/>
      <c r="L2640" s="262"/>
      <c r="M2640" s="618"/>
    </row>
    <row r="2641" spans="1:13" ht="15.75" customHeight="1">
      <c r="A2641" s="202"/>
      <c r="B2641" s="426"/>
      <c r="C2641" s="426"/>
      <c r="D2641" s="443">
        <v>2</v>
      </c>
      <c r="E2641" s="203"/>
      <c r="F2641" s="215"/>
      <c r="G2641" s="205"/>
      <c r="H2641" s="259" t="s">
        <v>1840</v>
      </c>
      <c r="I2641" s="215"/>
      <c r="J2641" s="262"/>
      <c r="K2641" s="262"/>
      <c r="L2641" s="262"/>
      <c r="M2641" s="618"/>
    </row>
    <row r="2642" spans="1:13" ht="15.75" customHeight="1">
      <c r="A2642" s="202"/>
      <c r="B2642" s="426"/>
      <c r="C2642" s="426"/>
      <c r="D2642" s="443"/>
      <c r="E2642" s="203">
        <v>1</v>
      </c>
      <c r="F2642" s="215"/>
      <c r="G2642" s="205"/>
      <c r="H2642" s="259"/>
      <c r="I2642" s="237" t="s">
        <v>1841</v>
      </c>
      <c r="J2642" s="262"/>
      <c r="K2642" s="258">
        <v>4</v>
      </c>
      <c r="L2642" s="258">
        <v>4</v>
      </c>
      <c r="M2642" s="618">
        <f>L2642/K2642*100</f>
        <v>100</v>
      </c>
    </row>
    <row r="2643" spans="1:13" ht="6.75" customHeight="1">
      <c r="A2643" s="202"/>
      <c r="B2643" s="426"/>
      <c r="C2643" s="426"/>
      <c r="D2643" s="443"/>
      <c r="E2643" s="203"/>
      <c r="F2643" s="215"/>
      <c r="G2643" s="205"/>
      <c r="H2643" s="259"/>
      <c r="I2643" s="215"/>
      <c r="J2643" s="262"/>
      <c r="K2643" s="262"/>
      <c r="L2643" s="262"/>
      <c r="M2643" s="618"/>
    </row>
    <row r="2644" spans="1:13" ht="15.75" customHeight="1">
      <c r="A2644" s="202"/>
      <c r="B2644" s="426"/>
      <c r="C2644" s="426"/>
      <c r="D2644" s="443"/>
      <c r="E2644" s="203"/>
      <c r="F2644" s="246"/>
      <c r="G2644" s="241"/>
      <c r="H2644" s="263"/>
      <c r="I2644" s="227" t="s">
        <v>1842</v>
      </c>
      <c r="J2644" s="264">
        <f>SUM(J2639:J2643)</f>
        <v>0</v>
      </c>
      <c r="K2644" s="264">
        <f>SUM(K2639:K2643)</f>
        <v>4</v>
      </c>
      <c r="L2644" s="264">
        <f>SUM(L2639:L2643)</f>
        <v>4</v>
      </c>
      <c r="M2644" s="622">
        <f>L2644/K2644*100</f>
        <v>100</v>
      </c>
    </row>
    <row r="2645" spans="1:13" ht="4.5" customHeight="1">
      <c r="A2645" s="202"/>
      <c r="B2645" s="426"/>
      <c r="C2645" s="426"/>
      <c r="D2645" s="443"/>
      <c r="E2645" s="203"/>
      <c r="F2645" s="215"/>
      <c r="G2645" s="205"/>
      <c r="H2645" s="259"/>
      <c r="I2645" s="215"/>
      <c r="J2645" s="262"/>
      <c r="K2645" s="262"/>
      <c r="L2645" s="262"/>
      <c r="M2645" s="618"/>
    </row>
    <row r="2646" spans="1:13" ht="15.75" customHeight="1">
      <c r="A2646" s="202">
        <v>247</v>
      </c>
      <c r="B2646" s="426"/>
      <c r="C2646" s="426">
        <v>1</v>
      </c>
      <c r="D2646" s="443"/>
      <c r="E2646" s="203"/>
      <c r="F2646" s="215" t="s">
        <v>1581</v>
      </c>
      <c r="G2646" s="205"/>
      <c r="H2646" s="259"/>
      <c r="I2646" s="215"/>
      <c r="J2646" s="262"/>
      <c r="K2646" s="262"/>
      <c r="L2646" s="262"/>
      <c r="M2646" s="618"/>
    </row>
    <row r="2647" spans="1:13" ht="15.75" customHeight="1">
      <c r="A2647" s="202"/>
      <c r="B2647" s="426"/>
      <c r="C2647" s="426"/>
      <c r="D2647" s="443">
        <v>2</v>
      </c>
      <c r="E2647" s="203"/>
      <c r="F2647" s="215"/>
      <c r="G2647" s="205"/>
      <c r="H2647" s="259" t="s">
        <v>1840</v>
      </c>
      <c r="I2647" s="215"/>
      <c r="J2647" s="262"/>
      <c r="K2647" s="262"/>
      <c r="L2647" s="262"/>
      <c r="M2647" s="618"/>
    </row>
    <row r="2648" spans="1:13" ht="15.75" customHeight="1">
      <c r="A2648" s="202"/>
      <c r="B2648" s="426"/>
      <c r="C2648" s="426"/>
      <c r="D2648" s="443"/>
      <c r="E2648" s="203">
        <v>1</v>
      </c>
      <c r="F2648" s="215"/>
      <c r="G2648" s="205"/>
      <c r="H2648" s="259"/>
      <c r="I2648" s="237" t="s">
        <v>1841</v>
      </c>
      <c r="J2648" s="262"/>
      <c r="K2648" s="258">
        <v>6975</v>
      </c>
      <c r="L2648" s="258">
        <v>6975</v>
      </c>
      <c r="M2648" s="618">
        <f>L2648/K2648*100</f>
        <v>100</v>
      </c>
    </row>
    <row r="2649" spans="1:13" ht="4.5" customHeight="1">
      <c r="A2649" s="202"/>
      <c r="B2649" s="426"/>
      <c r="C2649" s="426"/>
      <c r="D2649" s="443"/>
      <c r="E2649" s="203"/>
      <c r="F2649" s="215"/>
      <c r="G2649" s="205"/>
      <c r="H2649" s="259"/>
      <c r="I2649" s="215"/>
      <c r="J2649" s="262"/>
      <c r="K2649" s="262"/>
      <c r="L2649" s="262"/>
      <c r="M2649" s="618"/>
    </row>
    <row r="2650" spans="1:13" ht="15.75" customHeight="1">
      <c r="A2650" s="202"/>
      <c r="B2650" s="426"/>
      <c r="C2650" s="426"/>
      <c r="D2650" s="443"/>
      <c r="E2650" s="203"/>
      <c r="F2650" s="246"/>
      <c r="G2650" s="241"/>
      <c r="H2650" s="263"/>
      <c r="I2650" s="227" t="s">
        <v>1842</v>
      </c>
      <c r="J2650" s="264">
        <f>SUM(J2646:J2649)</f>
        <v>0</v>
      </c>
      <c r="K2650" s="264">
        <f>SUM(K2646:K2649)</f>
        <v>6975</v>
      </c>
      <c r="L2650" s="264">
        <f>SUM(L2646:L2649)</f>
        <v>6975</v>
      </c>
      <c r="M2650" s="622">
        <f>L2650/K2650*100</f>
        <v>100</v>
      </c>
    </row>
    <row r="2651" spans="1:13" ht="6.75" customHeight="1">
      <c r="A2651" s="202"/>
      <c r="B2651" s="426"/>
      <c r="C2651" s="426"/>
      <c r="D2651" s="443"/>
      <c r="E2651" s="203"/>
      <c r="F2651" s="215"/>
      <c r="G2651" s="205"/>
      <c r="H2651" s="259"/>
      <c r="I2651" s="215"/>
      <c r="J2651" s="262"/>
      <c r="K2651" s="262"/>
      <c r="L2651" s="262"/>
      <c r="M2651" s="618"/>
    </row>
    <row r="2652" spans="1:13" ht="15.75" customHeight="1">
      <c r="A2652" s="202">
        <v>248</v>
      </c>
      <c r="B2652" s="426"/>
      <c r="C2652" s="426">
        <v>1</v>
      </c>
      <c r="D2652" s="443"/>
      <c r="E2652" s="203"/>
      <c r="F2652" s="215" t="s">
        <v>1582</v>
      </c>
      <c r="G2652" s="205"/>
      <c r="H2652" s="259"/>
      <c r="I2652" s="215"/>
      <c r="J2652" s="262"/>
      <c r="K2652" s="262"/>
      <c r="L2652" s="262"/>
      <c r="M2652" s="618"/>
    </row>
    <row r="2653" spans="1:13" ht="15.75" customHeight="1">
      <c r="A2653" s="202"/>
      <c r="B2653" s="426"/>
      <c r="C2653" s="426"/>
      <c r="D2653" s="443">
        <v>2</v>
      </c>
      <c r="E2653" s="203"/>
      <c r="F2653" s="215"/>
      <c r="G2653" s="205"/>
      <c r="H2653" s="259" t="s">
        <v>1840</v>
      </c>
      <c r="I2653" s="215"/>
      <c r="J2653" s="262"/>
      <c r="K2653" s="262"/>
      <c r="L2653" s="262"/>
      <c r="M2653" s="618"/>
    </row>
    <row r="2654" spans="1:13" ht="15.75" customHeight="1">
      <c r="A2654" s="202"/>
      <c r="B2654" s="426"/>
      <c r="C2654" s="426"/>
      <c r="D2654" s="443"/>
      <c r="E2654" s="203">
        <v>1</v>
      </c>
      <c r="F2654" s="215"/>
      <c r="G2654" s="205"/>
      <c r="H2654" s="259"/>
      <c r="I2654" s="237" t="s">
        <v>1841</v>
      </c>
      <c r="J2654" s="262"/>
      <c r="K2654" s="258">
        <v>20112</v>
      </c>
      <c r="L2654" s="258">
        <v>18302</v>
      </c>
      <c r="M2654" s="618">
        <f>L2654/K2654*100</f>
        <v>91.00039777247414</v>
      </c>
    </row>
    <row r="2655" spans="1:13" ht="3" customHeight="1">
      <c r="A2655" s="202"/>
      <c r="B2655" s="426"/>
      <c r="C2655" s="426"/>
      <c r="D2655" s="443"/>
      <c r="E2655" s="203"/>
      <c r="F2655" s="215"/>
      <c r="G2655" s="205"/>
      <c r="H2655" s="259"/>
      <c r="I2655" s="215"/>
      <c r="J2655" s="262"/>
      <c r="K2655" s="262"/>
      <c r="L2655" s="262"/>
      <c r="M2655" s="618"/>
    </row>
    <row r="2656" spans="1:13" ht="15.75" customHeight="1">
      <c r="A2656" s="202"/>
      <c r="B2656" s="426"/>
      <c r="C2656" s="426"/>
      <c r="D2656" s="443"/>
      <c r="E2656" s="203"/>
      <c r="F2656" s="246"/>
      <c r="G2656" s="241"/>
      <c r="H2656" s="263"/>
      <c r="I2656" s="227" t="s">
        <v>1842</v>
      </c>
      <c r="J2656" s="264">
        <f>SUM(J2652:J2655)</f>
        <v>0</v>
      </c>
      <c r="K2656" s="264">
        <f>SUM(K2652:K2655)</f>
        <v>20112</v>
      </c>
      <c r="L2656" s="264">
        <f>SUM(L2652:L2655)</f>
        <v>18302</v>
      </c>
      <c r="M2656" s="622">
        <f>L2656/K2656*100</f>
        <v>91.00039777247414</v>
      </c>
    </row>
    <row r="2657" spans="1:13" ht="5.25" customHeight="1">
      <c r="A2657" s="202"/>
      <c r="B2657" s="426"/>
      <c r="C2657" s="426"/>
      <c r="D2657" s="443"/>
      <c r="E2657" s="203"/>
      <c r="F2657" s="215"/>
      <c r="G2657" s="205"/>
      <c r="H2657" s="259"/>
      <c r="I2657" s="215"/>
      <c r="J2657" s="262"/>
      <c r="K2657" s="262"/>
      <c r="L2657" s="262"/>
      <c r="M2657" s="618"/>
    </row>
    <row r="2658" spans="1:13" ht="15.75" customHeight="1">
      <c r="A2658" s="202">
        <v>249</v>
      </c>
      <c r="B2658" s="426"/>
      <c r="C2658" s="426">
        <v>1</v>
      </c>
      <c r="D2658" s="443"/>
      <c r="E2658" s="203"/>
      <c r="F2658" s="215" t="s">
        <v>1583</v>
      </c>
      <c r="G2658" s="205"/>
      <c r="H2658" s="259"/>
      <c r="I2658" s="215"/>
      <c r="J2658" s="262"/>
      <c r="K2658" s="262"/>
      <c r="L2658" s="262"/>
      <c r="M2658" s="618"/>
    </row>
    <row r="2659" spans="1:13" ht="15.75" customHeight="1">
      <c r="A2659" s="202"/>
      <c r="B2659" s="426"/>
      <c r="C2659" s="426"/>
      <c r="D2659" s="443">
        <v>2</v>
      </c>
      <c r="E2659" s="203"/>
      <c r="F2659" s="215"/>
      <c r="G2659" s="205"/>
      <c r="H2659" s="259" t="s">
        <v>1840</v>
      </c>
      <c r="I2659" s="215"/>
      <c r="J2659" s="262"/>
      <c r="K2659" s="262"/>
      <c r="L2659" s="262"/>
      <c r="M2659" s="618"/>
    </row>
    <row r="2660" spans="1:13" ht="15.75" customHeight="1">
      <c r="A2660" s="202"/>
      <c r="B2660" s="426"/>
      <c r="C2660" s="426"/>
      <c r="D2660" s="443"/>
      <c r="E2660" s="203">
        <v>1</v>
      </c>
      <c r="F2660" s="215"/>
      <c r="G2660" s="205"/>
      <c r="H2660" s="259"/>
      <c r="I2660" s="237" t="s">
        <v>1841</v>
      </c>
      <c r="J2660" s="262"/>
      <c r="K2660" s="258">
        <v>16200</v>
      </c>
      <c r="L2660" s="258">
        <v>16160</v>
      </c>
      <c r="M2660" s="618">
        <f>L2660/K2660*100</f>
        <v>99.75308641975309</v>
      </c>
    </row>
    <row r="2661" spans="1:13" ht="0.75" customHeight="1">
      <c r="A2661" s="202"/>
      <c r="B2661" s="426"/>
      <c r="C2661" s="426"/>
      <c r="D2661" s="443"/>
      <c r="E2661" s="203"/>
      <c r="F2661" s="215"/>
      <c r="G2661" s="205"/>
      <c r="H2661" s="259"/>
      <c r="I2661" s="215"/>
      <c r="J2661" s="262"/>
      <c r="K2661" s="258"/>
      <c r="L2661" s="258"/>
      <c r="M2661" s="618"/>
    </row>
    <row r="2662" spans="1:13" ht="20.25" customHeight="1">
      <c r="A2662" s="202"/>
      <c r="B2662" s="426"/>
      <c r="C2662" s="426"/>
      <c r="D2662" s="443"/>
      <c r="E2662" s="203"/>
      <c r="F2662" s="246"/>
      <c r="G2662" s="241"/>
      <c r="H2662" s="263"/>
      <c r="I2662" s="227" t="s">
        <v>1842</v>
      </c>
      <c r="J2662" s="264">
        <f>SUM(J2657:J2661)</f>
        <v>0</v>
      </c>
      <c r="K2662" s="264">
        <f>SUM(K2657:K2661)</f>
        <v>16200</v>
      </c>
      <c r="L2662" s="264">
        <f>SUM(L2657:L2661)</f>
        <v>16160</v>
      </c>
      <c r="M2662" s="622">
        <f>L2662/K2662*100</f>
        <v>99.75308641975309</v>
      </c>
    </row>
    <row r="2663" spans="1:13" ht="11.25" customHeight="1">
      <c r="A2663" s="202"/>
      <c r="B2663" s="426"/>
      <c r="C2663" s="426"/>
      <c r="D2663" s="443"/>
      <c r="E2663" s="203"/>
      <c r="F2663" s="215"/>
      <c r="G2663" s="205"/>
      <c r="H2663" s="259"/>
      <c r="I2663" s="215"/>
      <c r="J2663" s="262"/>
      <c r="K2663" s="262"/>
      <c r="L2663" s="262"/>
      <c r="M2663" s="618"/>
    </row>
    <row r="2664" spans="1:13" ht="15.75" customHeight="1">
      <c r="A2664" s="202">
        <v>250</v>
      </c>
      <c r="B2664" s="426"/>
      <c r="C2664" s="426">
        <v>1</v>
      </c>
      <c r="D2664" s="443"/>
      <c r="E2664" s="203"/>
      <c r="F2664" s="215" t="s">
        <v>1585</v>
      </c>
      <c r="G2664" s="205"/>
      <c r="H2664" s="259"/>
      <c r="I2664" s="215"/>
      <c r="J2664" s="262"/>
      <c r="K2664" s="262"/>
      <c r="L2664" s="262"/>
      <c r="M2664" s="618"/>
    </row>
    <row r="2665" spans="1:13" ht="15.75" customHeight="1">
      <c r="A2665" s="202"/>
      <c r="B2665" s="426"/>
      <c r="C2665" s="426"/>
      <c r="D2665" s="443">
        <v>2</v>
      </c>
      <c r="E2665" s="203"/>
      <c r="F2665" s="215"/>
      <c r="G2665" s="205"/>
      <c r="H2665" s="259" t="s">
        <v>1840</v>
      </c>
      <c r="I2665" s="215"/>
      <c r="J2665" s="262"/>
      <c r="K2665" s="262"/>
      <c r="L2665" s="262"/>
      <c r="M2665" s="618"/>
    </row>
    <row r="2666" spans="1:13" ht="15.75" customHeight="1">
      <c r="A2666" s="202"/>
      <c r="B2666" s="426"/>
      <c r="C2666" s="426"/>
      <c r="D2666" s="443"/>
      <c r="E2666" s="203">
        <v>1</v>
      </c>
      <c r="F2666" s="215"/>
      <c r="G2666" s="205"/>
      <c r="H2666" s="259"/>
      <c r="I2666" s="237" t="s">
        <v>1841</v>
      </c>
      <c r="J2666" s="262"/>
      <c r="K2666" s="258">
        <v>4200</v>
      </c>
      <c r="L2666" s="258">
        <v>4200</v>
      </c>
      <c r="M2666" s="618">
        <f>L2666/K2666*100</f>
        <v>100</v>
      </c>
    </row>
    <row r="2667" spans="1:13" ht="3.75" customHeight="1">
      <c r="A2667" s="202"/>
      <c r="B2667" s="426"/>
      <c r="C2667" s="426"/>
      <c r="D2667" s="443"/>
      <c r="E2667" s="203"/>
      <c r="F2667" s="215"/>
      <c r="G2667" s="205"/>
      <c r="H2667" s="259"/>
      <c r="I2667" s="215"/>
      <c r="J2667" s="262"/>
      <c r="K2667" s="262"/>
      <c r="L2667" s="262"/>
      <c r="M2667" s="618"/>
    </row>
    <row r="2668" spans="1:13" ht="16.5" customHeight="1">
      <c r="A2668" s="202"/>
      <c r="B2668" s="426"/>
      <c r="C2668" s="426"/>
      <c r="D2668" s="443"/>
      <c r="E2668" s="203"/>
      <c r="F2668" s="246"/>
      <c r="G2668" s="241"/>
      <c r="H2668" s="263"/>
      <c r="I2668" s="227" t="s">
        <v>1842</v>
      </c>
      <c r="J2668" s="264">
        <f>SUM(J2663:J2667)</f>
        <v>0</v>
      </c>
      <c r="K2668" s="264">
        <f>SUM(K2663:K2667)</f>
        <v>4200</v>
      </c>
      <c r="L2668" s="264">
        <f>SUM(L2663:L2667)</f>
        <v>4200</v>
      </c>
      <c r="M2668" s="622">
        <f>L2668/K2668*100</f>
        <v>100</v>
      </c>
    </row>
    <row r="2669" spans="1:13" ht="6.75" customHeight="1">
      <c r="A2669" s="202"/>
      <c r="B2669" s="426"/>
      <c r="C2669" s="426"/>
      <c r="D2669" s="443"/>
      <c r="E2669" s="203"/>
      <c r="F2669" s="215"/>
      <c r="G2669" s="205"/>
      <c r="H2669" s="259"/>
      <c r="I2669" s="215"/>
      <c r="J2669" s="262"/>
      <c r="K2669" s="262"/>
      <c r="L2669" s="262"/>
      <c r="M2669" s="618"/>
    </row>
    <row r="2670" spans="1:13" ht="21.75" customHeight="1">
      <c r="A2670" s="202">
        <v>251</v>
      </c>
      <c r="B2670" s="426"/>
      <c r="C2670" s="426">
        <v>1</v>
      </c>
      <c r="D2670" s="443"/>
      <c r="E2670" s="203"/>
      <c r="F2670" s="215" t="s">
        <v>1586</v>
      </c>
      <c r="G2670" s="205"/>
      <c r="H2670" s="259"/>
      <c r="I2670" s="215"/>
      <c r="J2670" s="262"/>
      <c r="K2670" s="262"/>
      <c r="L2670" s="262"/>
      <c r="M2670" s="618"/>
    </row>
    <row r="2671" spans="1:13" ht="15.75" customHeight="1">
      <c r="A2671" s="202"/>
      <c r="B2671" s="426"/>
      <c r="C2671" s="426"/>
      <c r="D2671" s="443">
        <v>2</v>
      </c>
      <c r="E2671" s="203"/>
      <c r="F2671" s="215"/>
      <c r="G2671" s="205"/>
      <c r="H2671" s="259" t="s">
        <v>1840</v>
      </c>
      <c r="I2671" s="215"/>
      <c r="J2671" s="262"/>
      <c r="K2671" s="262"/>
      <c r="L2671" s="262"/>
      <c r="M2671" s="618"/>
    </row>
    <row r="2672" spans="1:13" ht="15.75" customHeight="1">
      <c r="A2672" s="202"/>
      <c r="B2672" s="426"/>
      <c r="C2672" s="426"/>
      <c r="D2672" s="443"/>
      <c r="E2672" s="203">
        <v>1</v>
      </c>
      <c r="F2672" s="215"/>
      <c r="G2672" s="205"/>
      <c r="H2672" s="259"/>
      <c r="I2672" s="237" t="s">
        <v>1841</v>
      </c>
      <c r="J2672" s="262"/>
      <c r="K2672" s="262"/>
      <c r="L2672" s="262"/>
      <c r="M2672" s="618"/>
    </row>
    <row r="2673" spans="1:13" ht="3" customHeight="1">
      <c r="A2673" s="202"/>
      <c r="B2673" s="426"/>
      <c r="C2673" s="426"/>
      <c r="D2673" s="443"/>
      <c r="E2673" s="203"/>
      <c r="F2673" s="215"/>
      <c r="G2673" s="205"/>
      <c r="H2673" s="259"/>
      <c r="I2673" s="215"/>
      <c r="J2673" s="262"/>
      <c r="K2673" s="262"/>
      <c r="L2673" s="262"/>
      <c r="M2673" s="618"/>
    </row>
    <row r="2674" spans="1:13" ht="15.75" customHeight="1">
      <c r="A2674" s="202"/>
      <c r="B2674" s="426"/>
      <c r="C2674" s="426"/>
      <c r="D2674" s="443"/>
      <c r="E2674" s="203"/>
      <c r="F2674" s="246"/>
      <c r="G2674" s="241"/>
      <c r="H2674" s="263"/>
      <c r="I2674" s="227" t="s">
        <v>1842</v>
      </c>
      <c r="J2674" s="264">
        <f>SUM(J2669:J2673)</f>
        <v>0</v>
      </c>
      <c r="K2674" s="264"/>
      <c r="L2674" s="264"/>
      <c r="M2674" s="622"/>
    </row>
    <row r="2675" spans="1:13" ht="4.5" customHeight="1">
      <c r="A2675" s="202"/>
      <c r="B2675" s="426"/>
      <c r="C2675" s="426"/>
      <c r="D2675" s="443"/>
      <c r="E2675" s="203"/>
      <c r="F2675" s="215"/>
      <c r="G2675" s="205"/>
      <c r="H2675" s="259"/>
      <c r="I2675" s="215"/>
      <c r="J2675" s="262"/>
      <c r="K2675" s="262"/>
      <c r="L2675" s="262"/>
      <c r="M2675" s="618"/>
    </row>
    <row r="2676" spans="1:13" ht="15.75" customHeight="1">
      <c r="A2676" s="202">
        <v>252</v>
      </c>
      <c r="B2676" s="426"/>
      <c r="C2676" s="426">
        <v>1</v>
      </c>
      <c r="D2676" s="443"/>
      <c r="E2676" s="203"/>
      <c r="F2676" s="215" t="s">
        <v>1587</v>
      </c>
      <c r="G2676" s="205"/>
      <c r="H2676" s="259"/>
      <c r="I2676" s="215"/>
      <c r="J2676" s="262"/>
      <c r="K2676" s="262"/>
      <c r="L2676" s="262"/>
      <c r="M2676" s="618"/>
    </row>
    <row r="2677" spans="1:13" ht="15.75" customHeight="1">
      <c r="A2677" s="202"/>
      <c r="B2677" s="426"/>
      <c r="C2677" s="426"/>
      <c r="D2677" s="443">
        <v>2</v>
      </c>
      <c r="E2677" s="203"/>
      <c r="F2677" s="215"/>
      <c r="G2677" s="205"/>
      <c r="H2677" s="259" t="s">
        <v>1840</v>
      </c>
      <c r="I2677" s="215"/>
      <c r="J2677" s="262"/>
      <c r="K2677" s="262"/>
      <c r="L2677" s="262"/>
      <c r="M2677" s="618"/>
    </row>
    <row r="2678" spans="1:13" ht="15.75" customHeight="1">
      <c r="A2678" s="202"/>
      <c r="B2678" s="426"/>
      <c r="C2678" s="426"/>
      <c r="D2678" s="443"/>
      <c r="E2678" s="203">
        <v>1</v>
      </c>
      <c r="F2678" s="215"/>
      <c r="G2678" s="205"/>
      <c r="H2678" s="259"/>
      <c r="I2678" s="237" t="s">
        <v>1841</v>
      </c>
      <c r="J2678" s="262"/>
      <c r="K2678" s="258">
        <v>2593</v>
      </c>
      <c r="L2678" s="258">
        <v>2593</v>
      </c>
      <c r="M2678" s="618">
        <f>L2678/K2678*100</f>
        <v>100</v>
      </c>
    </row>
    <row r="2679" spans="1:13" ht="3.75" customHeight="1">
      <c r="A2679" s="202"/>
      <c r="B2679" s="426"/>
      <c r="C2679" s="426"/>
      <c r="D2679" s="443"/>
      <c r="E2679" s="203"/>
      <c r="F2679" s="215"/>
      <c r="G2679" s="205"/>
      <c r="H2679" s="259"/>
      <c r="I2679" s="215"/>
      <c r="J2679" s="262"/>
      <c r="K2679" s="262"/>
      <c r="L2679" s="262"/>
      <c r="M2679" s="618"/>
    </row>
    <row r="2680" spans="1:13" ht="15.75" customHeight="1">
      <c r="A2680" s="202"/>
      <c r="B2680" s="426"/>
      <c r="C2680" s="426"/>
      <c r="D2680" s="443"/>
      <c r="E2680" s="203"/>
      <c r="F2680" s="246"/>
      <c r="G2680" s="241"/>
      <c r="H2680" s="263"/>
      <c r="I2680" s="227" t="s">
        <v>1842</v>
      </c>
      <c r="J2680" s="264">
        <f>SUM(J2675:J2679)</f>
        <v>0</v>
      </c>
      <c r="K2680" s="264">
        <f>SUM(K2675:K2679)</f>
        <v>2593</v>
      </c>
      <c r="L2680" s="264">
        <f>SUM(L2675:L2679)</f>
        <v>2593</v>
      </c>
      <c r="M2680" s="622">
        <f>L2680/K2680*100</f>
        <v>100</v>
      </c>
    </row>
    <row r="2681" spans="1:13" ht="5.25" customHeight="1">
      <c r="A2681" s="202"/>
      <c r="B2681" s="426"/>
      <c r="C2681" s="426"/>
      <c r="D2681" s="443"/>
      <c r="E2681" s="203"/>
      <c r="F2681" s="215"/>
      <c r="G2681" s="205"/>
      <c r="H2681" s="259"/>
      <c r="I2681" s="215"/>
      <c r="J2681" s="262"/>
      <c r="K2681" s="262"/>
      <c r="L2681" s="262"/>
      <c r="M2681" s="618"/>
    </row>
    <row r="2682" spans="1:13" ht="15.75" customHeight="1">
      <c r="A2682" s="202">
        <v>253</v>
      </c>
      <c r="B2682" s="426"/>
      <c r="C2682" s="426">
        <v>1</v>
      </c>
      <c r="D2682" s="443"/>
      <c r="E2682" s="203"/>
      <c r="F2682" s="215" t="s">
        <v>1588</v>
      </c>
      <c r="G2682" s="205"/>
      <c r="H2682" s="259"/>
      <c r="I2682" s="215"/>
      <c r="J2682" s="262"/>
      <c r="K2682" s="262"/>
      <c r="L2682" s="262"/>
      <c r="M2682" s="618"/>
    </row>
    <row r="2683" spans="1:13" ht="15.75" customHeight="1">
      <c r="A2683" s="202"/>
      <c r="B2683" s="426"/>
      <c r="C2683" s="426"/>
      <c r="D2683" s="443">
        <v>2</v>
      </c>
      <c r="E2683" s="203"/>
      <c r="F2683" s="215"/>
      <c r="G2683" s="205"/>
      <c r="H2683" s="259" t="s">
        <v>1840</v>
      </c>
      <c r="I2683" s="215"/>
      <c r="J2683" s="262"/>
      <c r="K2683" s="262"/>
      <c r="L2683" s="262"/>
      <c r="M2683" s="618"/>
    </row>
    <row r="2684" spans="1:13" ht="15.75" customHeight="1">
      <c r="A2684" s="202"/>
      <c r="B2684" s="426"/>
      <c r="C2684" s="426"/>
      <c r="D2684" s="443"/>
      <c r="E2684" s="203">
        <v>1</v>
      </c>
      <c r="F2684" s="215"/>
      <c r="G2684" s="205"/>
      <c r="H2684" s="259"/>
      <c r="I2684" s="237" t="s">
        <v>1841</v>
      </c>
      <c r="J2684" s="262"/>
      <c r="K2684" s="258">
        <v>71774</v>
      </c>
      <c r="L2684" s="258">
        <v>71774</v>
      </c>
      <c r="M2684" s="618">
        <f>L2684/K2684*100</f>
        <v>100</v>
      </c>
    </row>
    <row r="2685" spans="1:13" ht="6.75" customHeight="1">
      <c r="A2685" s="202"/>
      <c r="B2685" s="426"/>
      <c r="C2685" s="426"/>
      <c r="D2685" s="443"/>
      <c r="E2685" s="203"/>
      <c r="F2685" s="215"/>
      <c r="G2685" s="205"/>
      <c r="H2685" s="259"/>
      <c r="I2685" s="215"/>
      <c r="J2685" s="262"/>
      <c r="K2685" s="262"/>
      <c r="L2685" s="262"/>
      <c r="M2685" s="618"/>
    </row>
    <row r="2686" spans="1:13" ht="15.75" customHeight="1">
      <c r="A2686" s="202"/>
      <c r="B2686" s="426"/>
      <c r="C2686" s="426"/>
      <c r="D2686" s="443"/>
      <c r="E2686" s="203"/>
      <c r="F2686" s="246"/>
      <c r="G2686" s="241"/>
      <c r="H2686" s="263"/>
      <c r="I2686" s="227" t="s">
        <v>1842</v>
      </c>
      <c r="J2686" s="264">
        <f>SUM(J2681:J2685)</f>
        <v>0</v>
      </c>
      <c r="K2686" s="264">
        <f>SUM(K2681:K2685)</f>
        <v>71774</v>
      </c>
      <c r="L2686" s="264">
        <f>SUM(L2681:L2685)</f>
        <v>71774</v>
      </c>
      <c r="M2686" s="622">
        <f>L2686/K2686*100</f>
        <v>100</v>
      </c>
    </row>
    <row r="2687" spans="1:13" ht="3.75" customHeight="1">
      <c r="A2687" s="202"/>
      <c r="B2687" s="426"/>
      <c r="C2687" s="426"/>
      <c r="D2687" s="443"/>
      <c r="E2687" s="203"/>
      <c r="F2687" s="215"/>
      <c r="G2687" s="205"/>
      <c r="H2687" s="259"/>
      <c r="I2687" s="215"/>
      <c r="J2687" s="262"/>
      <c r="K2687" s="262"/>
      <c r="L2687" s="262"/>
      <c r="M2687" s="618"/>
    </row>
    <row r="2688" spans="1:13" ht="15.75" customHeight="1">
      <c r="A2688" s="202">
        <v>254</v>
      </c>
      <c r="B2688" s="426"/>
      <c r="C2688" s="426">
        <v>1</v>
      </c>
      <c r="D2688" s="443"/>
      <c r="E2688" s="203"/>
      <c r="F2688" s="215" t="s">
        <v>1653</v>
      </c>
      <c r="G2688" s="205"/>
      <c r="H2688" s="259"/>
      <c r="I2688" s="215"/>
      <c r="J2688" s="262"/>
      <c r="K2688" s="262"/>
      <c r="L2688" s="262"/>
      <c r="M2688" s="618"/>
    </row>
    <row r="2689" spans="1:13" ht="15.75" customHeight="1">
      <c r="A2689" s="202"/>
      <c r="B2689" s="426"/>
      <c r="C2689" s="426"/>
      <c r="D2689" s="443">
        <v>2</v>
      </c>
      <c r="E2689" s="203"/>
      <c r="F2689" s="215"/>
      <c r="G2689" s="205"/>
      <c r="H2689" s="259" t="s">
        <v>1840</v>
      </c>
      <c r="I2689" s="215"/>
      <c r="J2689" s="262"/>
      <c r="K2689" s="262"/>
      <c r="L2689" s="262"/>
      <c r="M2689" s="618"/>
    </row>
    <row r="2690" spans="1:13" ht="15.75" customHeight="1">
      <c r="A2690" s="202"/>
      <c r="B2690" s="426"/>
      <c r="C2690" s="426"/>
      <c r="D2690" s="443"/>
      <c r="E2690" s="203">
        <v>1</v>
      </c>
      <c r="F2690" s="215"/>
      <c r="G2690" s="205"/>
      <c r="H2690" s="259"/>
      <c r="I2690" s="237" t="s">
        <v>1841</v>
      </c>
      <c r="J2690" s="262"/>
      <c r="K2690" s="258">
        <v>3707</v>
      </c>
      <c r="L2690" s="258">
        <v>216</v>
      </c>
      <c r="M2690" s="618">
        <f>L2690/K2690*100</f>
        <v>5.826814135419476</v>
      </c>
    </row>
    <row r="2691" spans="1:13" ht="6" customHeight="1">
      <c r="A2691" s="202"/>
      <c r="B2691" s="426"/>
      <c r="C2691" s="426"/>
      <c r="D2691" s="443"/>
      <c r="E2691" s="203"/>
      <c r="F2691" s="215"/>
      <c r="G2691" s="205"/>
      <c r="H2691" s="259"/>
      <c r="I2691" s="215"/>
      <c r="J2691" s="262"/>
      <c r="K2691" s="262"/>
      <c r="L2691" s="262"/>
      <c r="M2691" s="618"/>
    </row>
    <row r="2692" spans="1:13" ht="15.75" customHeight="1">
      <c r="A2692" s="202"/>
      <c r="B2692" s="426"/>
      <c r="C2692" s="426"/>
      <c r="D2692" s="443"/>
      <c r="E2692" s="203"/>
      <c r="F2692" s="246"/>
      <c r="G2692" s="241"/>
      <c r="H2692" s="263"/>
      <c r="I2692" s="227" t="s">
        <v>1842</v>
      </c>
      <c r="J2692" s="264">
        <f>SUM(J2687:J2691)</f>
        <v>0</v>
      </c>
      <c r="K2692" s="264">
        <f>SUM(K2687:K2691)</f>
        <v>3707</v>
      </c>
      <c r="L2692" s="264">
        <f>SUM(L2687:L2691)</f>
        <v>216</v>
      </c>
      <c r="M2692" s="622">
        <f>L2692/K2692*100</f>
        <v>5.826814135419476</v>
      </c>
    </row>
    <row r="2693" spans="1:13" ht="6" customHeight="1">
      <c r="A2693" s="202"/>
      <c r="B2693" s="426"/>
      <c r="C2693" s="426"/>
      <c r="D2693" s="443"/>
      <c r="E2693" s="203"/>
      <c r="F2693" s="215"/>
      <c r="G2693" s="205"/>
      <c r="H2693" s="259"/>
      <c r="I2693" s="215"/>
      <c r="J2693" s="262"/>
      <c r="K2693" s="262"/>
      <c r="L2693" s="262"/>
      <c r="M2693" s="618"/>
    </row>
    <row r="2694" spans="1:13" ht="15.75" customHeight="1">
      <c r="A2694" s="202">
        <v>255</v>
      </c>
      <c r="B2694" s="426"/>
      <c r="C2694" s="426">
        <v>2</v>
      </c>
      <c r="D2694" s="443"/>
      <c r="E2694" s="203"/>
      <c r="F2694" s="215" t="s">
        <v>1654</v>
      </c>
      <c r="G2694" s="205"/>
      <c r="H2694" s="259"/>
      <c r="I2694" s="215"/>
      <c r="J2694" s="262"/>
      <c r="K2694" s="262"/>
      <c r="L2694" s="262"/>
      <c r="M2694" s="618"/>
    </row>
    <row r="2695" spans="1:13" ht="15.75" customHeight="1">
      <c r="A2695" s="202"/>
      <c r="B2695" s="426"/>
      <c r="C2695" s="426"/>
      <c r="D2695" s="443">
        <v>2</v>
      </c>
      <c r="E2695" s="203"/>
      <c r="F2695" s="215"/>
      <c r="G2695" s="205"/>
      <c r="H2695" s="259" t="s">
        <v>1840</v>
      </c>
      <c r="I2695" s="215"/>
      <c r="J2695" s="262"/>
      <c r="K2695" s="262"/>
      <c r="L2695" s="262"/>
      <c r="M2695" s="618"/>
    </row>
    <row r="2696" spans="1:13" ht="15.75" customHeight="1">
      <c r="A2696" s="202"/>
      <c r="B2696" s="426"/>
      <c r="C2696" s="426"/>
      <c r="D2696" s="443"/>
      <c r="E2696" s="203">
        <v>1</v>
      </c>
      <c r="F2696" s="215"/>
      <c r="G2696" s="205"/>
      <c r="H2696" s="259"/>
      <c r="I2696" s="237" t="s">
        <v>1841</v>
      </c>
      <c r="J2696" s="262"/>
      <c r="K2696" s="258">
        <v>7500</v>
      </c>
      <c r="L2696" s="258">
        <v>7500</v>
      </c>
      <c r="M2696" s="618">
        <f>L2696/K2696*100</f>
        <v>100</v>
      </c>
    </row>
    <row r="2697" spans="1:13" ht="8.25" customHeight="1">
      <c r="A2697" s="202"/>
      <c r="B2697" s="426"/>
      <c r="C2697" s="426"/>
      <c r="D2697" s="443"/>
      <c r="E2697" s="203"/>
      <c r="F2697" s="215"/>
      <c r="G2697" s="205"/>
      <c r="H2697" s="259"/>
      <c r="I2697" s="215"/>
      <c r="J2697" s="262"/>
      <c r="K2697" s="262"/>
      <c r="L2697" s="262"/>
      <c r="M2697" s="618"/>
    </row>
    <row r="2698" spans="1:13" ht="18.75" customHeight="1">
      <c r="A2698" s="202"/>
      <c r="B2698" s="426"/>
      <c r="C2698" s="426"/>
      <c r="D2698" s="443"/>
      <c r="E2698" s="203"/>
      <c r="F2698" s="246"/>
      <c r="G2698" s="241"/>
      <c r="H2698" s="263"/>
      <c r="I2698" s="227" t="s">
        <v>1842</v>
      </c>
      <c r="J2698" s="264">
        <f>SUM(J2693:J2697)</f>
        <v>0</v>
      </c>
      <c r="K2698" s="264">
        <f>SUM(K2693:K2697)</f>
        <v>7500</v>
      </c>
      <c r="L2698" s="264">
        <f>SUM(L2693:L2697)</f>
        <v>7500</v>
      </c>
      <c r="M2698" s="622">
        <f>L2698/K2698*100</f>
        <v>100</v>
      </c>
    </row>
    <row r="2699" spans="1:13" ht="12.75" customHeight="1">
      <c r="A2699" s="202"/>
      <c r="B2699" s="426"/>
      <c r="C2699" s="426"/>
      <c r="D2699" s="443"/>
      <c r="E2699" s="203"/>
      <c r="F2699" s="215"/>
      <c r="G2699" s="205"/>
      <c r="H2699" s="259"/>
      <c r="I2699" s="215"/>
      <c r="J2699" s="262"/>
      <c r="K2699" s="262"/>
      <c r="L2699" s="262"/>
      <c r="M2699" s="618"/>
    </row>
    <row r="2700" spans="1:13" ht="15.75" customHeight="1">
      <c r="A2700" s="202">
        <v>256</v>
      </c>
      <c r="B2700" s="426"/>
      <c r="C2700" s="426">
        <v>2</v>
      </c>
      <c r="D2700" s="443"/>
      <c r="E2700" s="203"/>
      <c r="F2700" s="215" t="s">
        <v>1655</v>
      </c>
      <c r="G2700" s="205"/>
      <c r="H2700" s="259"/>
      <c r="I2700" s="215"/>
      <c r="J2700" s="262"/>
      <c r="K2700" s="262"/>
      <c r="L2700" s="262"/>
      <c r="M2700" s="618"/>
    </row>
    <row r="2701" spans="1:13" ht="15.75" customHeight="1">
      <c r="A2701" s="202"/>
      <c r="B2701" s="426"/>
      <c r="C2701" s="426"/>
      <c r="D2701" s="443">
        <v>2</v>
      </c>
      <c r="E2701" s="203"/>
      <c r="F2701" s="215"/>
      <c r="G2701" s="205"/>
      <c r="H2701" s="259" t="s">
        <v>1840</v>
      </c>
      <c r="I2701" s="215"/>
      <c r="J2701" s="262"/>
      <c r="K2701" s="262"/>
      <c r="L2701" s="262"/>
      <c r="M2701" s="618"/>
    </row>
    <row r="2702" spans="1:13" ht="15.75" customHeight="1">
      <c r="A2702" s="202"/>
      <c r="B2702" s="426"/>
      <c r="C2702" s="426"/>
      <c r="D2702" s="443"/>
      <c r="E2702" s="203">
        <v>1</v>
      </c>
      <c r="F2702" s="215"/>
      <c r="G2702" s="205"/>
      <c r="H2702" s="259"/>
      <c r="I2702" s="237" t="s">
        <v>1841</v>
      </c>
      <c r="J2702" s="262"/>
      <c r="K2702" s="258">
        <v>927</v>
      </c>
      <c r="L2702" s="258">
        <v>923</v>
      </c>
      <c r="M2702" s="618">
        <f>L2702/K2702*100</f>
        <v>99.56850053937433</v>
      </c>
    </row>
    <row r="2703" spans="1:13" ht="12" customHeight="1">
      <c r="A2703" s="202"/>
      <c r="B2703" s="426"/>
      <c r="C2703" s="426"/>
      <c r="D2703" s="443"/>
      <c r="E2703" s="203"/>
      <c r="F2703" s="215"/>
      <c r="G2703" s="205"/>
      <c r="H2703" s="259"/>
      <c r="I2703" s="215"/>
      <c r="J2703" s="262"/>
      <c r="K2703" s="262"/>
      <c r="L2703" s="262"/>
      <c r="M2703" s="618"/>
    </row>
    <row r="2704" spans="1:13" ht="19.5" customHeight="1">
      <c r="A2704" s="202"/>
      <c r="B2704" s="426"/>
      <c r="C2704" s="426"/>
      <c r="D2704" s="443"/>
      <c r="E2704" s="203"/>
      <c r="F2704" s="246"/>
      <c r="G2704" s="241"/>
      <c r="H2704" s="263"/>
      <c r="I2704" s="227" t="s">
        <v>1842</v>
      </c>
      <c r="J2704" s="264">
        <f>SUM(J2699:J2703)</f>
        <v>0</v>
      </c>
      <c r="K2704" s="264">
        <f>SUM(K2699:K2703)</f>
        <v>927</v>
      </c>
      <c r="L2704" s="264">
        <f>SUM(L2699:L2703)</f>
        <v>923</v>
      </c>
      <c r="M2704" s="622">
        <f>L2704/K2704*100</f>
        <v>99.56850053937433</v>
      </c>
    </row>
    <row r="2705" spans="1:13" ht="15.75" customHeight="1">
      <c r="A2705" s="202">
        <v>257</v>
      </c>
      <c r="B2705" s="426"/>
      <c r="C2705" s="426">
        <v>1</v>
      </c>
      <c r="D2705" s="443"/>
      <c r="E2705" s="203"/>
      <c r="F2705" s="215" t="s">
        <v>1470</v>
      </c>
      <c r="G2705" s="205"/>
      <c r="H2705" s="259"/>
      <c r="I2705" s="215"/>
      <c r="J2705" s="262"/>
      <c r="K2705" s="262"/>
      <c r="L2705" s="262"/>
      <c r="M2705" s="618"/>
    </row>
    <row r="2706" spans="1:13" ht="15.75" customHeight="1">
      <c r="A2706" s="202"/>
      <c r="B2706" s="426"/>
      <c r="C2706" s="426"/>
      <c r="D2706" s="443">
        <v>2</v>
      </c>
      <c r="E2706" s="203"/>
      <c r="F2706" s="215"/>
      <c r="G2706" s="205"/>
      <c r="H2706" s="259" t="s">
        <v>1840</v>
      </c>
      <c r="I2706" s="215"/>
      <c r="J2706" s="262"/>
      <c r="K2706" s="262"/>
      <c r="L2706" s="262"/>
      <c r="M2706" s="618"/>
    </row>
    <row r="2707" spans="1:13" ht="15.75" customHeight="1">
      <c r="A2707" s="202"/>
      <c r="B2707" s="426"/>
      <c r="C2707" s="426"/>
      <c r="D2707" s="443"/>
      <c r="E2707" s="203">
        <v>1</v>
      </c>
      <c r="F2707" s="215"/>
      <c r="G2707" s="205"/>
      <c r="H2707" s="259"/>
      <c r="I2707" s="237" t="s">
        <v>1841</v>
      </c>
      <c r="J2707" s="262"/>
      <c r="K2707" s="258">
        <v>22125</v>
      </c>
      <c r="L2707" s="262"/>
      <c r="M2707" s="618"/>
    </row>
    <row r="2708" spans="1:13" ht="15.75" customHeight="1">
      <c r="A2708" s="202"/>
      <c r="B2708" s="426"/>
      <c r="C2708" s="426"/>
      <c r="D2708" s="443"/>
      <c r="E2708" s="203"/>
      <c r="F2708" s="215"/>
      <c r="G2708" s="205"/>
      <c r="H2708" s="259"/>
      <c r="I2708" s="215"/>
      <c r="J2708" s="262"/>
      <c r="K2708" s="262"/>
      <c r="L2708" s="262"/>
      <c r="M2708" s="618"/>
    </row>
    <row r="2709" spans="1:13" ht="15.75" customHeight="1">
      <c r="A2709" s="202"/>
      <c r="B2709" s="426"/>
      <c r="C2709" s="426"/>
      <c r="D2709" s="443"/>
      <c r="E2709" s="203"/>
      <c r="F2709" s="246"/>
      <c r="G2709" s="241"/>
      <c r="H2709" s="263"/>
      <c r="I2709" s="227" t="s">
        <v>1842</v>
      </c>
      <c r="J2709" s="264">
        <f>SUM(J2705:J2708)</f>
        <v>0</v>
      </c>
      <c r="K2709" s="264">
        <f>SUM(K2705:K2708)</f>
        <v>22125</v>
      </c>
      <c r="L2709" s="264">
        <f>SUM(L2705:L2708)</f>
        <v>0</v>
      </c>
      <c r="M2709" s="622"/>
    </row>
    <row r="2710" spans="1:13" ht="16.5" customHeight="1">
      <c r="A2710" s="202"/>
      <c r="B2710" s="426"/>
      <c r="C2710" s="426"/>
      <c r="D2710" s="443"/>
      <c r="E2710" s="203"/>
      <c r="F2710" s="215"/>
      <c r="G2710" s="205"/>
      <c r="H2710" s="259"/>
      <c r="I2710" s="215"/>
      <c r="J2710" s="262"/>
      <c r="K2710" s="262"/>
      <c r="L2710" s="262"/>
      <c r="M2710" s="618"/>
    </row>
    <row r="2711" spans="1:13" ht="23.25" customHeight="1">
      <c r="A2711" s="250"/>
      <c r="B2711" s="430"/>
      <c r="C2711" s="430"/>
      <c r="D2711" s="448"/>
      <c r="E2711" s="251"/>
      <c r="F2711" s="252" t="s">
        <v>1471</v>
      </c>
      <c r="G2711" s="253"/>
      <c r="H2711" s="254"/>
      <c r="I2711" s="653"/>
      <c r="J2711" s="654">
        <f>SUM(J1966:J2709,-J2111-J2480)/2</f>
        <v>794886</v>
      </c>
      <c r="K2711" s="654">
        <f>SUM(K1966:K2709,-K2111-K2480)/2</f>
        <v>3694732</v>
      </c>
      <c r="L2711" s="654">
        <f>SUM(L1966:L2709,-L2111-L2480)/2</f>
        <v>2833506</v>
      </c>
      <c r="M2711" s="726">
        <f>L2711/K2711*100</f>
        <v>76.69043383931499</v>
      </c>
    </row>
    <row r="2712" spans="1:13" ht="3" customHeight="1">
      <c r="A2712" s="690"/>
      <c r="B2712" s="691"/>
      <c r="C2712" s="691"/>
      <c r="D2712" s="692"/>
      <c r="E2712" s="693"/>
      <c r="F2712" s="689"/>
      <c r="G2712" s="205"/>
      <c r="H2712" s="206"/>
      <c r="I2712" s="689"/>
      <c r="J2712" s="598"/>
      <c r="K2712" s="598"/>
      <c r="L2712" s="598"/>
      <c r="M2712" s="618"/>
    </row>
    <row r="2713" spans="1:13" ht="23.25" customHeight="1">
      <c r="A2713" s="202">
        <v>301</v>
      </c>
      <c r="B2713" s="426"/>
      <c r="C2713" s="426">
        <v>2</v>
      </c>
      <c r="D2713" s="443"/>
      <c r="E2713" s="203"/>
      <c r="F2713" s="215" t="s">
        <v>754</v>
      </c>
      <c r="G2713" s="205"/>
      <c r="H2713" s="206"/>
      <c r="I2713" s="689"/>
      <c r="J2713" s="598"/>
      <c r="K2713" s="598"/>
      <c r="L2713" s="598"/>
      <c r="M2713" s="618"/>
    </row>
    <row r="2714" spans="1:13" ht="15.75" customHeight="1">
      <c r="A2714" s="202"/>
      <c r="B2714" s="426"/>
      <c r="C2714" s="426"/>
      <c r="D2714" s="443">
        <v>2</v>
      </c>
      <c r="E2714" s="203"/>
      <c r="F2714" s="215"/>
      <c r="G2714" s="205"/>
      <c r="H2714" s="259" t="s">
        <v>1840</v>
      </c>
      <c r="I2714" s="215"/>
      <c r="J2714" s="262"/>
      <c r="K2714" s="262"/>
      <c r="L2714" s="262"/>
      <c r="M2714" s="618"/>
    </row>
    <row r="2715" spans="1:13" ht="15.75" customHeight="1">
      <c r="A2715" s="202"/>
      <c r="B2715" s="426"/>
      <c r="C2715" s="426"/>
      <c r="D2715" s="443"/>
      <c r="E2715" s="203">
        <v>3</v>
      </c>
      <c r="F2715" s="215"/>
      <c r="G2715" s="205"/>
      <c r="H2715" s="259"/>
      <c r="I2715" s="237" t="s">
        <v>755</v>
      </c>
      <c r="J2715" s="262"/>
      <c r="K2715" s="258">
        <v>100</v>
      </c>
      <c r="L2715" s="258">
        <v>100</v>
      </c>
      <c r="M2715" s="618">
        <f>L2715/K2715*100</f>
        <v>100</v>
      </c>
    </row>
    <row r="2716" spans="1:13" ht="11.25" customHeight="1">
      <c r="A2716" s="202"/>
      <c r="B2716" s="426"/>
      <c r="C2716" s="426"/>
      <c r="D2716" s="443"/>
      <c r="E2716" s="203"/>
      <c r="F2716" s="689"/>
      <c r="G2716" s="205"/>
      <c r="H2716" s="206"/>
      <c r="I2716" s="689"/>
      <c r="J2716" s="598"/>
      <c r="K2716" s="598"/>
      <c r="L2716" s="598"/>
      <c r="M2716" s="618"/>
    </row>
    <row r="2717" spans="1:13" ht="21" customHeight="1">
      <c r="A2717" s="202"/>
      <c r="B2717" s="426"/>
      <c r="C2717" s="426"/>
      <c r="D2717" s="443"/>
      <c r="E2717" s="203"/>
      <c r="F2717" s="246"/>
      <c r="G2717" s="241"/>
      <c r="H2717" s="263"/>
      <c r="I2717" s="227" t="s">
        <v>1842</v>
      </c>
      <c r="J2717" s="264">
        <f>SUM(J2712:J2716)</f>
        <v>0</v>
      </c>
      <c r="K2717" s="264">
        <f>SUM(K2712:K2716)</f>
        <v>100</v>
      </c>
      <c r="L2717" s="264">
        <f>SUM(L2712:L2716)</f>
        <v>100</v>
      </c>
      <c r="M2717" s="622">
        <f>L2717/K2717*100</f>
        <v>100</v>
      </c>
    </row>
    <row r="2718" spans="1:13" ht="18" customHeight="1">
      <c r="A2718" s="291"/>
      <c r="B2718" s="429"/>
      <c r="C2718" s="429"/>
      <c r="D2718" s="447"/>
      <c r="E2718" s="292"/>
      <c r="F2718" s="689"/>
      <c r="G2718" s="205"/>
      <c r="H2718" s="206"/>
      <c r="I2718" s="689"/>
      <c r="J2718" s="598"/>
      <c r="K2718" s="598"/>
      <c r="L2718" s="598"/>
      <c r="M2718" s="618"/>
    </row>
    <row r="2719" spans="1:13" ht="27" customHeight="1">
      <c r="A2719" s="250"/>
      <c r="B2719" s="430"/>
      <c r="C2719" s="430"/>
      <c r="D2719" s="448"/>
      <c r="E2719" s="251"/>
      <c r="F2719" s="252" t="s">
        <v>756</v>
      </c>
      <c r="G2719" s="253"/>
      <c r="H2719" s="254"/>
      <c r="I2719" s="653"/>
      <c r="J2719" s="654">
        <f>SUM(J2717)</f>
        <v>0</v>
      </c>
      <c r="K2719" s="654">
        <f>SUM(K2717)</f>
        <v>100</v>
      </c>
      <c r="L2719" s="654">
        <f>SUM(L2717)</f>
        <v>100</v>
      </c>
      <c r="M2719" s="726">
        <f>L2719/K2719*100</f>
        <v>100</v>
      </c>
    </row>
    <row r="2720" spans="1:13" ht="10.5" customHeight="1" thickBot="1">
      <c r="A2720" s="685"/>
      <c r="B2720" s="686"/>
      <c r="C2720" s="686"/>
      <c r="D2720" s="687"/>
      <c r="E2720" s="688"/>
      <c r="F2720" s="689"/>
      <c r="G2720" s="205"/>
      <c r="H2720" s="206"/>
      <c r="I2720" s="689"/>
      <c r="J2720" s="598"/>
      <c r="K2720" s="598"/>
      <c r="L2720" s="598"/>
      <c r="M2720" s="618"/>
    </row>
    <row r="2721" spans="1:13" ht="22.5" customHeight="1" thickBot="1">
      <c r="A2721" s="140"/>
      <c r="B2721" s="432"/>
      <c r="C2721" s="432"/>
      <c r="D2721" s="449"/>
      <c r="E2721" s="141"/>
      <c r="F2721" s="270"/>
      <c r="G2721" s="142"/>
      <c r="H2721" s="143"/>
      <c r="I2721" s="271" t="s">
        <v>716</v>
      </c>
      <c r="J2721" s="495">
        <f>J1699+J1823+J1956+J1962+J2711+J2719</f>
        <v>4585350</v>
      </c>
      <c r="K2721" s="495">
        <f>K1699+K1823+K1956+K1962+K2711+K2719</f>
        <v>8992984</v>
      </c>
      <c r="L2721" s="495">
        <f>L1699+L1823+L1956+L1962+L2711+L2719</f>
        <v>7438490</v>
      </c>
      <c r="M2721" s="727">
        <f>L2721/K2721*100</f>
        <v>82.71436933502828</v>
      </c>
    </row>
    <row r="2722" spans="1:13" ht="8.25" customHeight="1">
      <c r="A2722" s="515"/>
      <c r="B2722" s="516"/>
      <c r="C2722" s="516"/>
      <c r="D2722" s="517"/>
      <c r="E2722" s="518"/>
      <c r="F2722" s="545"/>
      <c r="G2722" s="506"/>
      <c r="H2722" s="507"/>
      <c r="I2722" s="504"/>
      <c r="J2722" s="532"/>
      <c r="K2722" s="532"/>
      <c r="L2722" s="532"/>
      <c r="M2722" s="618"/>
    </row>
    <row r="2723" spans="1:13" ht="8.25" customHeight="1">
      <c r="A2723" s="519"/>
      <c r="B2723" s="520"/>
      <c r="C2723" s="520"/>
      <c r="D2723" s="521"/>
      <c r="E2723" s="522"/>
      <c r="F2723" s="546"/>
      <c r="G2723" s="130"/>
      <c r="H2723" s="131"/>
      <c r="I2723" s="272"/>
      <c r="J2723" s="533"/>
      <c r="K2723" s="533"/>
      <c r="L2723" s="533"/>
      <c r="M2723" s="618"/>
    </row>
    <row r="2724" spans="1:13" ht="8.25" customHeight="1">
      <c r="A2724" s="519"/>
      <c r="B2724" s="520"/>
      <c r="C2724" s="520"/>
      <c r="D2724" s="521"/>
      <c r="E2724" s="522"/>
      <c r="F2724" s="546"/>
      <c r="G2724" s="130"/>
      <c r="H2724" s="131"/>
      <c r="I2724" s="272"/>
      <c r="J2724" s="533"/>
      <c r="K2724" s="533"/>
      <c r="L2724" s="533"/>
      <c r="M2724" s="618"/>
    </row>
    <row r="2725" spans="1:13" ht="8.25" customHeight="1">
      <c r="A2725" s="519"/>
      <c r="B2725" s="520"/>
      <c r="C2725" s="520"/>
      <c r="D2725" s="521"/>
      <c r="E2725" s="522"/>
      <c r="F2725" s="546"/>
      <c r="G2725" s="130"/>
      <c r="H2725" s="131"/>
      <c r="I2725" s="272"/>
      <c r="J2725" s="533"/>
      <c r="K2725" s="533"/>
      <c r="L2725" s="533"/>
      <c r="M2725" s="618"/>
    </row>
    <row r="2726" spans="1:13" ht="12.75" customHeight="1">
      <c r="A2726" s="519"/>
      <c r="B2726" s="520"/>
      <c r="C2726" s="520"/>
      <c r="D2726" s="521"/>
      <c r="E2726" s="522"/>
      <c r="F2726" s="546"/>
      <c r="G2726" s="130"/>
      <c r="H2726" s="131"/>
      <c r="I2726" s="272"/>
      <c r="J2726" s="533"/>
      <c r="K2726" s="533"/>
      <c r="L2726" s="533"/>
      <c r="M2726" s="618"/>
    </row>
    <row r="2727" spans="1:13" ht="32.25" customHeight="1">
      <c r="A2727" s="123"/>
      <c r="B2727" s="425"/>
      <c r="C2727" s="425"/>
      <c r="D2727" s="442"/>
      <c r="E2727" s="124"/>
      <c r="F2727" s="913" t="s">
        <v>2065</v>
      </c>
      <c r="G2727" s="914"/>
      <c r="H2727" s="914"/>
      <c r="I2727" s="915"/>
      <c r="J2727" s="145"/>
      <c r="K2727" s="145"/>
      <c r="L2727" s="145"/>
      <c r="M2727" s="618"/>
    </row>
    <row r="2728" spans="1:13" ht="3.75" customHeight="1">
      <c r="A2728" s="123"/>
      <c r="B2728" s="425"/>
      <c r="C2728" s="425"/>
      <c r="D2728" s="442"/>
      <c r="E2728" s="124"/>
      <c r="F2728" s="133"/>
      <c r="G2728" s="130"/>
      <c r="H2728" s="131"/>
      <c r="I2728" s="144"/>
      <c r="J2728" s="145"/>
      <c r="K2728" s="145"/>
      <c r="L2728" s="145"/>
      <c r="M2728" s="618"/>
    </row>
    <row r="2729" spans="1:13" ht="13.5" customHeight="1">
      <c r="A2729" s="123">
        <v>1</v>
      </c>
      <c r="B2729" s="426"/>
      <c r="C2729" s="426">
        <v>2</v>
      </c>
      <c r="D2729" s="442"/>
      <c r="E2729" s="124"/>
      <c r="F2729" s="316" t="s">
        <v>2008</v>
      </c>
      <c r="G2729" s="130"/>
      <c r="H2729" s="131"/>
      <c r="I2729" s="144"/>
      <c r="J2729" s="145"/>
      <c r="K2729" s="145"/>
      <c r="L2729" s="145"/>
      <c r="M2729" s="618"/>
    </row>
    <row r="2730" spans="1:13" ht="13.5" customHeight="1">
      <c r="A2730" s="123"/>
      <c r="B2730" s="425"/>
      <c r="C2730" s="425"/>
      <c r="D2730" s="443">
        <v>1</v>
      </c>
      <c r="E2730" s="203"/>
      <c r="F2730" s="215"/>
      <c r="G2730" s="205"/>
      <c r="H2730" s="238" t="s">
        <v>1837</v>
      </c>
      <c r="I2730" s="207"/>
      <c r="J2730" s="145"/>
      <c r="K2730" s="145"/>
      <c r="L2730" s="145"/>
      <c r="M2730" s="618"/>
    </row>
    <row r="2731" spans="1:13" ht="13.5" customHeight="1">
      <c r="A2731" s="202"/>
      <c r="B2731" s="426"/>
      <c r="C2731" s="426"/>
      <c r="D2731" s="443"/>
      <c r="E2731" s="203">
        <v>1</v>
      </c>
      <c r="F2731" s="268"/>
      <c r="G2731" s="205"/>
      <c r="H2731" s="293"/>
      <c r="I2731" s="237" t="s">
        <v>752</v>
      </c>
      <c r="J2731" s="258">
        <v>500</v>
      </c>
      <c r="K2731" s="258">
        <v>500</v>
      </c>
      <c r="L2731" s="258">
        <v>129</v>
      </c>
      <c r="M2731" s="618">
        <f>L2731/K2731*100</f>
        <v>25.8</v>
      </c>
    </row>
    <row r="2732" spans="1:13" ht="13.5" customHeight="1">
      <c r="A2732" s="202"/>
      <c r="B2732" s="426"/>
      <c r="C2732" s="426"/>
      <c r="D2732" s="443"/>
      <c r="E2732" s="203">
        <v>2</v>
      </c>
      <c r="F2732" s="268"/>
      <c r="G2732" s="205"/>
      <c r="H2732" s="293"/>
      <c r="I2732" s="237" t="s">
        <v>1838</v>
      </c>
      <c r="J2732" s="258">
        <v>150</v>
      </c>
      <c r="K2732" s="258">
        <v>150</v>
      </c>
      <c r="L2732" s="258">
        <v>19</v>
      </c>
      <c r="M2732" s="618">
        <f>L2732/K2732*100</f>
        <v>12.666666666666668</v>
      </c>
    </row>
    <row r="2733" spans="1:13" ht="13.5" customHeight="1">
      <c r="A2733" s="202"/>
      <c r="B2733" s="426"/>
      <c r="C2733" s="426"/>
      <c r="D2733" s="443"/>
      <c r="E2733" s="203">
        <v>3</v>
      </c>
      <c r="F2733" s="268"/>
      <c r="G2733" s="205"/>
      <c r="H2733" s="293"/>
      <c r="I2733" s="237" t="s">
        <v>753</v>
      </c>
      <c r="J2733" s="258">
        <v>5009</v>
      </c>
      <c r="K2733" s="258">
        <v>5539</v>
      </c>
      <c r="L2733" s="258">
        <v>379</v>
      </c>
      <c r="M2733" s="618">
        <f>L2733/K2733*100</f>
        <v>6.842390323163026</v>
      </c>
    </row>
    <row r="2734" spans="1:13" ht="19.5" customHeight="1">
      <c r="A2734" s="202"/>
      <c r="B2734" s="426"/>
      <c r="C2734" s="426"/>
      <c r="D2734" s="443"/>
      <c r="E2734" s="203">
        <v>5</v>
      </c>
      <c r="F2734" s="268"/>
      <c r="G2734" s="205"/>
      <c r="H2734" s="293"/>
      <c r="I2734" s="237" t="s">
        <v>893</v>
      </c>
      <c r="J2734" s="267"/>
      <c r="K2734" s="258">
        <v>300</v>
      </c>
      <c r="L2734" s="258">
        <v>300</v>
      </c>
      <c r="M2734" s="618">
        <f>L2734/K2734*100</f>
        <v>100</v>
      </c>
    </row>
    <row r="2735" spans="1:13" ht="13.5" customHeight="1">
      <c r="A2735" s="202"/>
      <c r="B2735" s="426"/>
      <c r="C2735" s="426"/>
      <c r="D2735" s="443"/>
      <c r="E2735" s="203"/>
      <c r="F2735" s="227"/>
      <c r="G2735" s="225"/>
      <c r="H2735" s="265"/>
      <c r="I2735" s="227" t="s">
        <v>1842</v>
      </c>
      <c r="J2735" s="266">
        <f>SUM(J2731:J2734)</f>
        <v>5659</v>
      </c>
      <c r="K2735" s="266">
        <f>SUM(K2731:K2734)</f>
        <v>6489</v>
      </c>
      <c r="L2735" s="266">
        <f>SUM(L2731:L2734)</f>
        <v>827</v>
      </c>
      <c r="M2735" s="731">
        <f>L2735/K2735*100</f>
        <v>12.744644783479735</v>
      </c>
    </row>
    <row r="2736" spans="1:13" ht="13.5" customHeight="1">
      <c r="A2736" s="202"/>
      <c r="B2736" s="426"/>
      <c r="C2736" s="426"/>
      <c r="D2736" s="443"/>
      <c r="E2736" s="203"/>
      <c r="F2736" s="215"/>
      <c r="G2736" s="205"/>
      <c r="H2736" s="259"/>
      <c r="I2736" s="215"/>
      <c r="J2736" s="262"/>
      <c r="K2736" s="262"/>
      <c r="L2736" s="262"/>
      <c r="M2736" s="618"/>
    </row>
    <row r="2737" spans="1:13" ht="13.5" customHeight="1">
      <c r="A2737" s="202">
        <v>2</v>
      </c>
      <c r="B2737" s="426"/>
      <c r="C2737" s="426">
        <v>2</v>
      </c>
      <c r="D2737" s="443"/>
      <c r="E2737" s="203"/>
      <c r="F2737" s="215" t="s">
        <v>795</v>
      </c>
      <c r="G2737" s="205"/>
      <c r="H2737" s="259"/>
      <c r="I2737" s="215"/>
      <c r="J2737" s="262"/>
      <c r="K2737" s="262"/>
      <c r="L2737" s="262"/>
      <c r="M2737" s="618"/>
    </row>
    <row r="2738" spans="1:13" ht="13.5" customHeight="1">
      <c r="A2738" s="202"/>
      <c r="B2738" s="426"/>
      <c r="C2738" s="426"/>
      <c r="D2738" s="443">
        <v>2</v>
      </c>
      <c r="E2738" s="203"/>
      <c r="F2738" s="215"/>
      <c r="G2738" s="205"/>
      <c r="H2738" s="259" t="s">
        <v>1840</v>
      </c>
      <c r="I2738" s="215"/>
      <c r="J2738" s="262"/>
      <c r="K2738" s="262"/>
      <c r="L2738" s="262"/>
      <c r="M2738" s="618"/>
    </row>
    <row r="2739" spans="1:13" ht="13.5" customHeight="1">
      <c r="A2739" s="202"/>
      <c r="B2739" s="426"/>
      <c r="C2739" s="426"/>
      <c r="D2739" s="443"/>
      <c r="E2739" s="203">
        <v>3</v>
      </c>
      <c r="F2739" s="215"/>
      <c r="G2739" s="205"/>
      <c r="H2739" s="259"/>
      <c r="I2739" s="237" t="s">
        <v>850</v>
      </c>
      <c r="J2739" s="262"/>
      <c r="K2739" s="258">
        <v>22390</v>
      </c>
      <c r="L2739" s="262"/>
      <c r="M2739" s="618"/>
    </row>
    <row r="2740" spans="1:13" ht="13.5" customHeight="1">
      <c r="A2740" s="202"/>
      <c r="B2740" s="426"/>
      <c r="C2740" s="426"/>
      <c r="D2740" s="443"/>
      <c r="E2740" s="203"/>
      <c r="F2740" s="215"/>
      <c r="G2740" s="205"/>
      <c r="H2740" s="259"/>
      <c r="I2740" s="215"/>
      <c r="J2740" s="262"/>
      <c r="K2740" s="262"/>
      <c r="L2740" s="262"/>
      <c r="M2740" s="618"/>
    </row>
    <row r="2741" spans="1:13" ht="13.5" customHeight="1">
      <c r="A2741" s="202"/>
      <c r="B2741" s="426"/>
      <c r="C2741" s="426"/>
      <c r="D2741" s="443"/>
      <c r="E2741" s="203"/>
      <c r="F2741" s="227"/>
      <c r="G2741" s="225"/>
      <c r="H2741" s="265"/>
      <c r="I2741" s="227" t="s">
        <v>1842</v>
      </c>
      <c r="J2741" s="266">
        <f>SUM(J2736:J2740)</f>
        <v>0</v>
      </c>
      <c r="K2741" s="266">
        <f>SUM(K2736:K2740)</f>
        <v>22390</v>
      </c>
      <c r="L2741" s="266">
        <f>SUM(L2736:L2740)</f>
        <v>0</v>
      </c>
      <c r="M2741" s="731"/>
    </row>
    <row r="2742" spans="1:13" ht="26.25" customHeight="1" thickBot="1">
      <c r="A2742" s="123"/>
      <c r="B2742" s="425"/>
      <c r="C2742" s="425"/>
      <c r="D2742" s="442"/>
      <c r="E2742" s="124"/>
      <c r="F2742" s="133"/>
      <c r="G2742" s="130"/>
      <c r="H2742" s="131"/>
      <c r="I2742" s="144"/>
      <c r="J2742" s="145"/>
      <c r="K2742" s="145"/>
      <c r="L2742" s="145"/>
      <c r="M2742" s="618"/>
    </row>
    <row r="2743" spans="1:13" ht="22.5" customHeight="1" thickBot="1">
      <c r="A2743" s="140"/>
      <c r="B2743" s="432"/>
      <c r="C2743" s="432"/>
      <c r="D2743" s="449"/>
      <c r="E2743" s="141"/>
      <c r="F2743" s="270"/>
      <c r="G2743" s="142"/>
      <c r="H2743" s="143"/>
      <c r="I2743" s="271" t="s">
        <v>717</v>
      </c>
      <c r="J2743" s="280">
        <f>SUM(J2728:J2741)/2</f>
        <v>5659</v>
      </c>
      <c r="K2743" s="280">
        <f>SUM(K2728:K2741)/2</f>
        <v>28879</v>
      </c>
      <c r="L2743" s="280">
        <f>SUM(L2728:L2741)/2</f>
        <v>827</v>
      </c>
      <c r="M2743" s="725">
        <f>L2743/K2743*100</f>
        <v>2.8636725648395025</v>
      </c>
    </row>
    <row r="2744" spans="1:13" ht="33" customHeight="1">
      <c r="A2744" s="123"/>
      <c r="B2744" s="425"/>
      <c r="C2744" s="425"/>
      <c r="D2744" s="442"/>
      <c r="E2744" s="124"/>
      <c r="F2744" s="269" t="s">
        <v>2067</v>
      </c>
      <c r="G2744" s="125"/>
      <c r="H2744" s="126"/>
      <c r="I2744" s="146"/>
      <c r="J2744" s="145"/>
      <c r="K2744" s="145"/>
      <c r="L2744" s="145"/>
      <c r="M2744" s="618"/>
    </row>
    <row r="2745" spans="1:13" ht="19.5" customHeight="1">
      <c r="A2745" s="202">
        <v>1</v>
      </c>
      <c r="B2745" s="426"/>
      <c r="C2745" s="426">
        <v>2</v>
      </c>
      <c r="D2745" s="443"/>
      <c r="E2745" s="203"/>
      <c r="F2745" s="215" t="s">
        <v>910</v>
      </c>
      <c r="G2745" s="205"/>
      <c r="H2745" s="206"/>
      <c r="I2745" s="272"/>
      <c r="J2745" s="274"/>
      <c r="K2745" s="274"/>
      <c r="L2745" s="274"/>
      <c r="M2745" s="618"/>
    </row>
    <row r="2746" spans="1:13" ht="14.25" customHeight="1">
      <c r="A2746" s="202"/>
      <c r="B2746" s="426">
        <v>1</v>
      </c>
      <c r="C2746" s="426"/>
      <c r="D2746" s="443"/>
      <c r="E2746" s="203"/>
      <c r="F2746" s="215"/>
      <c r="G2746" s="916" t="s">
        <v>859</v>
      </c>
      <c r="H2746" s="916"/>
      <c r="I2746" s="917"/>
      <c r="J2746" s="274"/>
      <c r="K2746" s="274"/>
      <c r="L2746" s="274"/>
      <c r="M2746" s="618"/>
    </row>
    <row r="2747" spans="1:13" ht="13.5" customHeight="1">
      <c r="A2747" s="202"/>
      <c r="B2747" s="426"/>
      <c r="C2747" s="426"/>
      <c r="D2747" s="443">
        <v>1</v>
      </c>
      <c r="E2747" s="203"/>
      <c r="F2747" s="215"/>
      <c r="G2747" s="205"/>
      <c r="H2747" s="206" t="s">
        <v>1837</v>
      </c>
      <c r="I2747" s="272"/>
      <c r="J2747" s="211"/>
      <c r="K2747" s="211"/>
      <c r="L2747" s="211"/>
      <c r="M2747" s="618"/>
    </row>
    <row r="2748" spans="1:13" ht="13.5" customHeight="1">
      <c r="A2748" s="202"/>
      <c r="B2748" s="426"/>
      <c r="C2748" s="426"/>
      <c r="D2748" s="443"/>
      <c r="E2748" s="203">
        <v>1</v>
      </c>
      <c r="F2748" s="215"/>
      <c r="G2748" s="205"/>
      <c r="H2748" s="206"/>
      <c r="I2748" s="275" t="s">
        <v>752</v>
      </c>
      <c r="J2748" s="211">
        <v>2475</v>
      </c>
      <c r="K2748" s="211">
        <v>4656</v>
      </c>
      <c r="L2748" s="211">
        <v>4392</v>
      </c>
      <c r="M2748" s="618">
        <f>L2748/K2748*100</f>
        <v>94.3298969072165</v>
      </c>
    </row>
    <row r="2749" spans="1:13" ht="13.5" customHeight="1">
      <c r="A2749" s="202"/>
      <c r="B2749" s="426"/>
      <c r="C2749" s="426"/>
      <c r="D2749" s="443"/>
      <c r="E2749" s="203">
        <v>2</v>
      </c>
      <c r="F2749" s="215"/>
      <c r="G2749" s="205"/>
      <c r="H2749" s="206"/>
      <c r="I2749" s="275" t="s">
        <v>1838</v>
      </c>
      <c r="J2749" s="211">
        <v>773</v>
      </c>
      <c r="K2749" s="211">
        <v>1284</v>
      </c>
      <c r="L2749" s="211">
        <v>1165</v>
      </c>
      <c r="M2749" s="618">
        <f>L2749/K2749*100</f>
        <v>90.73208722741433</v>
      </c>
    </row>
    <row r="2750" spans="1:13" ht="13.5" customHeight="1">
      <c r="A2750" s="202"/>
      <c r="B2750" s="426"/>
      <c r="C2750" s="426"/>
      <c r="D2750" s="443"/>
      <c r="E2750" s="203">
        <v>3</v>
      </c>
      <c r="F2750" s="215"/>
      <c r="G2750" s="205"/>
      <c r="H2750" s="206"/>
      <c r="I2750" s="275" t="s">
        <v>753</v>
      </c>
      <c r="J2750" s="211">
        <v>598</v>
      </c>
      <c r="K2750" s="211">
        <v>934</v>
      </c>
      <c r="L2750" s="211">
        <v>724</v>
      </c>
      <c r="M2750" s="618">
        <f>L2750/K2750*100</f>
        <v>77.51605995717344</v>
      </c>
    </row>
    <row r="2751" spans="1:13" ht="18.75" customHeight="1">
      <c r="A2751" s="202"/>
      <c r="B2751" s="426"/>
      <c r="C2751" s="426"/>
      <c r="D2751" s="443"/>
      <c r="E2751" s="203">
        <v>5</v>
      </c>
      <c r="F2751" s="215"/>
      <c r="G2751" s="205"/>
      <c r="H2751" s="206"/>
      <c r="I2751" s="275" t="s">
        <v>893</v>
      </c>
      <c r="J2751" s="211"/>
      <c r="K2751" s="211">
        <v>25</v>
      </c>
      <c r="L2751" s="211">
        <v>25</v>
      </c>
      <c r="M2751" s="618">
        <f>L2751/K2751*100</f>
        <v>100</v>
      </c>
    </row>
    <row r="2752" spans="1:13" ht="17.25" customHeight="1">
      <c r="A2752" s="202"/>
      <c r="B2752" s="426"/>
      <c r="C2752" s="426"/>
      <c r="D2752" s="443"/>
      <c r="E2752" s="203"/>
      <c r="F2752" s="221"/>
      <c r="G2752" s="222"/>
      <c r="H2752" s="223"/>
      <c r="I2752" s="401" t="s">
        <v>1853</v>
      </c>
      <c r="J2752" s="403">
        <f>SUM(J2748:J2751)</f>
        <v>3846</v>
      </c>
      <c r="K2752" s="403">
        <f>SUM(K2748:K2751)</f>
        <v>6899</v>
      </c>
      <c r="L2752" s="403">
        <f>SUM(L2748:L2751)</f>
        <v>6306</v>
      </c>
      <c r="M2752" s="621">
        <f>L2752/K2752*100</f>
        <v>91.4045513842586</v>
      </c>
    </row>
    <row r="2753" spans="1:13" ht="5.25" customHeight="1">
      <c r="A2753" s="202"/>
      <c r="B2753" s="426"/>
      <c r="C2753" s="426"/>
      <c r="D2753" s="443"/>
      <c r="E2753" s="203"/>
      <c r="F2753" s="215"/>
      <c r="G2753" s="205"/>
      <c r="H2753" s="206"/>
      <c r="I2753" s="205"/>
      <c r="J2753" s="213"/>
      <c r="K2753" s="213"/>
      <c r="L2753" s="213"/>
      <c r="M2753" s="618"/>
    </row>
    <row r="2754" spans="1:13" ht="13.5" customHeight="1">
      <c r="A2754" s="202"/>
      <c r="B2754" s="426">
        <v>2</v>
      </c>
      <c r="C2754" s="426"/>
      <c r="D2754" s="443"/>
      <c r="E2754" s="203"/>
      <c r="F2754" s="215"/>
      <c r="G2754" s="918" t="s">
        <v>860</v>
      </c>
      <c r="H2754" s="918"/>
      <c r="I2754" s="406"/>
      <c r="J2754" s="467">
        <v>1280</v>
      </c>
      <c r="K2754" s="467"/>
      <c r="L2754" s="467"/>
      <c r="M2754" s="618"/>
    </row>
    <row r="2755" spans="1:13" ht="16.5" customHeight="1">
      <c r="A2755" s="202"/>
      <c r="B2755" s="426"/>
      <c r="C2755" s="426"/>
      <c r="D2755" s="443"/>
      <c r="E2755" s="203"/>
      <c r="F2755" s="221"/>
      <c r="G2755" s="222"/>
      <c r="H2755" s="223"/>
      <c r="I2755" s="401" t="s">
        <v>1853</v>
      </c>
      <c r="J2755" s="403">
        <f>SUM(J2754)</f>
        <v>1280</v>
      </c>
      <c r="K2755" s="403">
        <f>SUM(K2754)</f>
        <v>0</v>
      </c>
      <c r="L2755" s="403">
        <f>SUM(L2754)</f>
        <v>0</v>
      </c>
      <c r="M2755" s="621"/>
    </row>
    <row r="2756" spans="1:13" ht="5.25" customHeight="1">
      <c r="A2756" s="202"/>
      <c r="B2756" s="426"/>
      <c r="C2756" s="426"/>
      <c r="D2756" s="443"/>
      <c r="E2756" s="203"/>
      <c r="F2756" s="215"/>
      <c r="G2756" s="205"/>
      <c r="H2756" s="206"/>
      <c r="I2756" s="205"/>
      <c r="J2756" s="213"/>
      <c r="K2756" s="213"/>
      <c r="L2756" s="213"/>
      <c r="M2756" s="618"/>
    </row>
    <row r="2757" spans="1:13" ht="17.25" customHeight="1">
      <c r="A2757" s="202"/>
      <c r="B2757" s="426"/>
      <c r="C2757" s="426"/>
      <c r="D2757" s="443"/>
      <c r="E2757" s="203"/>
      <c r="F2757" s="227"/>
      <c r="G2757" s="225"/>
      <c r="H2757" s="265"/>
      <c r="I2757" s="246" t="s">
        <v>1842</v>
      </c>
      <c r="J2757" s="247">
        <f>SUM(J2748:J2756)/2</f>
        <v>5126</v>
      </c>
      <c r="K2757" s="247">
        <f>SUM(K2748:K2756)/2</f>
        <v>6899</v>
      </c>
      <c r="L2757" s="247">
        <f>SUM(L2748:L2756)/2</f>
        <v>6306</v>
      </c>
      <c r="M2757" s="716">
        <f>L2757/K2757*100</f>
        <v>91.4045513842586</v>
      </c>
    </row>
    <row r="2758" spans="1:13" ht="5.25" customHeight="1">
      <c r="A2758" s="202"/>
      <c r="B2758" s="426"/>
      <c r="C2758" s="426"/>
      <c r="D2758" s="443"/>
      <c r="E2758" s="203"/>
      <c r="F2758" s="215"/>
      <c r="G2758" s="205"/>
      <c r="H2758" s="206"/>
      <c r="I2758" s="272"/>
      <c r="J2758" s="273"/>
      <c r="K2758" s="273"/>
      <c r="L2758" s="273"/>
      <c r="M2758" s="618"/>
    </row>
    <row r="2759" spans="1:13" ht="13.5" customHeight="1">
      <c r="A2759" s="202">
        <v>2</v>
      </c>
      <c r="B2759" s="426"/>
      <c r="C2759" s="426">
        <v>2</v>
      </c>
      <c r="D2759" s="443"/>
      <c r="E2759" s="203"/>
      <c r="F2759" s="215" t="s">
        <v>911</v>
      </c>
      <c r="G2759" s="205"/>
      <c r="H2759" s="206"/>
      <c r="I2759" s="272"/>
      <c r="J2759" s="274"/>
      <c r="K2759" s="274"/>
      <c r="L2759" s="274"/>
      <c r="M2759" s="618"/>
    </row>
    <row r="2760" spans="1:13" ht="13.5" customHeight="1">
      <c r="A2760" s="202"/>
      <c r="B2760" s="426">
        <v>1</v>
      </c>
      <c r="C2760" s="426"/>
      <c r="D2760" s="443"/>
      <c r="E2760" s="203"/>
      <c r="F2760" s="215"/>
      <c r="G2760" s="916" t="s">
        <v>859</v>
      </c>
      <c r="H2760" s="916"/>
      <c r="I2760" s="917"/>
      <c r="J2760" s="274"/>
      <c r="K2760" s="274"/>
      <c r="L2760" s="274"/>
      <c r="M2760" s="618"/>
    </row>
    <row r="2761" spans="1:13" ht="13.5" customHeight="1">
      <c r="A2761" s="202"/>
      <c r="B2761" s="426"/>
      <c r="C2761" s="426"/>
      <c r="D2761" s="443">
        <v>1</v>
      </c>
      <c r="E2761" s="203"/>
      <c r="F2761" s="215"/>
      <c r="G2761" s="205"/>
      <c r="H2761" s="206" t="s">
        <v>1837</v>
      </c>
      <c r="I2761" s="272"/>
      <c r="J2761" s="211"/>
      <c r="K2761" s="211"/>
      <c r="L2761" s="211"/>
      <c r="M2761" s="618"/>
    </row>
    <row r="2762" spans="1:13" ht="13.5" customHeight="1">
      <c r="A2762" s="202"/>
      <c r="B2762" s="426"/>
      <c r="C2762" s="426"/>
      <c r="D2762" s="443"/>
      <c r="E2762" s="203">
        <v>1</v>
      </c>
      <c r="F2762" s="215"/>
      <c r="G2762" s="205"/>
      <c r="H2762" s="206"/>
      <c r="I2762" s="275" t="s">
        <v>752</v>
      </c>
      <c r="J2762" s="211">
        <v>1125</v>
      </c>
      <c r="K2762" s="211">
        <v>1797</v>
      </c>
      <c r="L2762" s="211">
        <v>1578</v>
      </c>
      <c r="M2762" s="618">
        <f>L2762/K2762*100</f>
        <v>87.81302170283807</v>
      </c>
    </row>
    <row r="2763" spans="1:13" ht="13.5" customHeight="1">
      <c r="A2763" s="202"/>
      <c r="B2763" s="426"/>
      <c r="C2763" s="426"/>
      <c r="D2763" s="443"/>
      <c r="E2763" s="203">
        <v>2</v>
      </c>
      <c r="F2763" s="215"/>
      <c r="G2763" s="205"/>
      <c r="H2763" s="206"/>
      <c r="I2763" s="275" t="s">
        <v>1838</v>
      </c>
      <c r="J2763" s="211">
        <v>420</v>
      </c>
      <c r="K2763" s="211">
        <v>602</v>
      </c>
      <c r="L2763" s="211">
        <v>539</v>
      </c>
      <c r="M2763" s="618">
        <f>L2763/K2763*100</f>
        <v>89.53488372093024</v>
      </c>
    </row>
    <row r="2764" spans="1:13" ht="13.5" customHeight="1">
      <c r="A2764" s="202"/>
      <c r="B2764" s="426"/>
      <c r="C2764" s="426"/>
      <c r="D2764" s="443"/>
      <c r="E2764" s="203">
        <v>3</v>
      </c>
      <c r="F2764" s="215"/>
      <c r="G2764" s="205"/>
      <c r="H2764" s="206"/>
      <c r="I2764" s="275" t="s">
        <v>753</v>
      </c>
      <c r="J2764" s="211">
        <v>765</v>
      </c>
      <c r="K2764" s="211">
        <v>865</v>
      </c>
      <c r="L2764" s="211">
        <v>586</v>
      </c>
      <c r="M2764" s="618">
        <f>L2764/K2764*100</f>
        <v>67.74566473988439</v>
      </c>
    </row>
    <row r="2765" spans="1:13" ht="15.75" customHeight="1">
      <c r="A2765" s="202"/>
      <c r="B2765" s="426"/>
      <c r="C2765" s="426"/>
      <c r="D2765" s="443"/>
      <c r="E2765" s="203"/>
      <c r="F2765" s="221"/>
      <c r="G2765" s="222"/>
      <c r="H2765" s="223"/>
      <c r="I2765" s="401" t="s">
        <v>1853</v>
      </c>
      <c r="J2765" s="403">
        <f>SUM(J2762:J2764)</f>
        <v>2310</v>
      </c>
      <c r="K2765" s="403">
        <f>SUM(K2762:K2764)</f>
        <v>3264</v>
      </c>
      <c r="L2765" s="403">
        <f>SUM(L2762:L2764)</f>
        <v>2703</v>
      </c>
      <c r="M2765" s="621">
        <f>L2765/K2765*100</f>
        <v>82.8125</v>
      </c>
    </row>
    <row r="2766" spans="1:13" ht="5.25" customHeight="1">
      <c r="A2766" s="202"/>
      <c r="B2766" s="426"/>
      <c r="C2766" s="426"/>
      <c r="D2766" s="443"/>
      <c r="E2766" s="203"/>
      <c r="F2766" s="215"/>
      <c r="G2766" s="205"/>
      <c r="H2766" s="206"/>
      <c r="I2766" s="205"/>
      <c r="J2766" s="213"/>
      <c r="K2766" s="213"/>
      <c r="L2766" s="213"/>
      <c r="M2766" s="618"/>
    </row>
    <row r="2767" spans="1:13" ht="13.5" customHeight="1">
      <c r="A2767" s="202"/>
      <c r="B2767" s="426">
        <v>2</v>
      </c>
      <c r="C2767" s="426"/>
      <c r="D2767" s="443"/>
      <c r="E2767" s="203"/>
      <c r="F2767" s="215"/>
      <c r="G2767" s="918" t="s">
        <v>860</v>
      </c>
      <c r="H2767" s="918"/>
      <c r="I2767" s="205"/>
      <c r="J2767" s="467">
        <v>770</v>
      </c>
      <c r="K2767" s="467"/>
      <c r="L2767" s="467"/>
      <c r="M2767" s="618"/>
    </row>
    <row r="2768" spans="1:13" ht="21" customHeight="1">
      <c r="A2768" s="202"/>
      <c r="B2768" s="426"/>
      <c r="C2768" s="426"/>
      <c r="D2768" s="443"/>
      <c r="E2768" s="203"/>
      <c r="F2768" s="221"/>
      <c r="G2768" s="222"/>
      <c r="H2768" s="223"/>
      <c r="I2768" s="401" t="s">
        <v>1853</v>
      </c>
      <c r="J2768" s="403">
        <f>SUM(J2767)</f>
        <v>770</v>
      </c>
      <c r="K2768" s="403">
        <f>SUM(K2767)</f>
        <v>0</v>
      </c>
      <c r="L2768" s="403">
        <f>SUM(L2767)</f>
        <v>0</v>
      </c>
      <c r="M2768" s="621"/>
    </row>
    <row r="2769" spans="1:13" ht="9.75" customHeight="1">
      <c r="A2769" s="202"/>
      <c r="B2769" s="426"/>
      <c r="C2769" s="426"/>
      <c r="D2769" s="443"/>
      <c r="E2769" s="203"/>
      <c r="F2769" s="215"/>
      <c r="G2769" s="205"/>
      <c r="H2769" s="206"/>
      <c r="I2769" s="205"/>
      <c r="J2769" s="213"/>
      <c r="K2769" s="213"/>
      <c r="L2769" s="213"/>
      <c r="M2769" s="618"/>
    </row>
    <row r="2770" spans="1:13" ht="16.5" customHeight="1">
      <c r="A2770" s="202"/>
      <c r="B2770" s="426"/>
      <c r="C2770" s="426"/>
      <c r="D2770" s="443"/>
      <c r="E2770" s="203"/>
      <c r="F2770" s="227"/>
      <c r="G2770" s="225"/>
      <c r="H2770" s="265"/>
      <c r="I2770" s="246" t="s">
        <v>1842</v>
      </c>
      <c r="J2770" s="247">
        <f>SUM(J2762:J2769)/2</f>
        <v>3080</v>
      </c>
      <c r="K2770" s="247">
        <f>SUM(K2762:K2769)/2</f>
        <v>3264</v>
      </c>
      <c r="L2770" s="247">
        <f>SUM(L2762:L2769)/2</f>
        <v>2703</v>
      </c>
      <c r="M2770" s="716">
        <f>L2770/K2770*100</f>
        <v>82.8125</v>
      </c>
    </row>
    <row r="2771" spans="1:13" ht="3.75" customHeight="1">
      <c r="A2771" s="202"/>
      <c r="B2771" s="426"/>
      <c r="C2771" s="426"/>
      <c r="D2771" s="443"/>
      <c r="E2771" s="203"/>
      <c r="F2771" s="215"/>
      <c r="G2771" s="205"/>
      <c r="H2771" s="206"/>
      <c r="I2771" s="272"/>
      <c r="J2771" s="274"/>
      <c r="K2771" s="274"/>
      <c r="L2771" s="274"/>
      <c r="M2771" s="618"/>
    </row>
    <row r="2772" spans="1:13" ht="13.5" customHeight="1">
      <c r="A2772" s="202">
        <v>3</v>
      </c>
      <c r="B2772" s="426"/>
      <c r="C2772" s="426">
        <v>2</v>
      </c>
      <c r="D2772" s="443"/>
      <c r="E2772" s="203"/>
      <c r="F2772" s="215" t="s">
        <v>912</v>
      </c>
      <c r="G2772" s="205"/>
      <c r="H2772" s="206"/>
      <c r="I2772" s="272"/>
      <c r="J2772" s="274"/>
      <c r="K2772" s="274"/>
      <c r="L2772" s="274"/>
      <c r="M2772" s="618"/>
    </row>
    <row r="2773" spans="1:13" ht="13.5" customHeight="1">
      <c r="A2773" s="202"/>
      <c r="B2773" s="426">
        <v>1</v>
      </c>
      <c r="C2773" s="426"/>
      <c r="D2773" s="443"/>
      <c r="E2773" s="203"/>
      <c r="F2773" s="215"/>
      <c r="G2773" s="916" t="s">
        <v>859</v>
      </c>
      <c r="H2773" s="916" t="s">
        <v>859</v>
      </c>
      <c r="I2773" s="917"/>
      <c r="J2773" s="274"/>
      <c r="K2773" s="274"/>
      <c r="L2773" s="274"/>
      <c r="M2773" s="618"/>
    </row>
    <row r="2774" spans="1:13" ht="13.5" customHeight="1">
      <c r="A2774" s="202"/>
      <c r="B2774" s="426"/>
      <c r="C2774" s="426"/>
      <c r="D2774" s="443">
        <v>1</v>
      </c>
      <c r="E2774" s="203"/>
      <c r="F2774" s="215"/>
      <c r="G2774" s="205"/>
      <c r="H2774" s="206" t="s">
        <v>1837</v>
      </c>
      <c r="I2774" s="272"/>
      <c r="J2774" s="211"/>
      <c r="K2774" s="211"/>
      <c r="L2774" s="211"/>
      <c r="M2774" s="618"/>
    </row>
    <row r="2775" spans="1:13" ht="13.5" customHeight="1">
      <c r="A2775" s="202"/>
      <c r="B2775" s="426"/>
      <c r="C2775" s="426"/>
      <c r="D2775" s="443"/>
      <c r="E2775" s="203">
        <v>1</v>
      </c>
      <c r="F2775" s="215"/>
      <c r="G2775" s="205"/>
      <c r="H2775" s="206"/>
      <c r="I2775" s="275" t="s">
        <v>752</v>
      </c>
      <c r="J2775" s="211">
        <v>1386</v>
      </c>
      <c r="K2775" s="211">
        <v>1941</v>
      </c>
      <c r="L2775" s="211">
        <v>1617</v>
      </c>
      <c r="M2775" s="618">
        <f>L2775/K2775*100</f>
        <v>83.30757341576506</v>
      </c>
    </row>
    <row r="2776" spans="1:13" ht="13.5" customHeight="1">
      <c r="A2776" s="202"/>
      <c r="B2776" s="426"/>
      <c r="C2776" s="426"/>
      <c r="D2776" s="443"/>
      <c r="E2776" s="203">
        <v>2</v>
      </c>
      <c r="F2776" s="215"/>
      <c r="G2776" s="205"/>
      <c r="H2776" s="206"/>
      <c r="I2776" s="275" t="s">
        <v>1838</v>
      </c>
      <c r="J2776" s="211">
        <v>419</v>
      </c>
      <c r="K2776" s="211">
        <v>614</v>
      </c>
      <c r="L2776" s="211">
        <v>478</v>
      </c>
      <c r="M2776" s="618">
        <f>L2776/K2776*100</f>
        <v>77.85016286644951</v>
      </c>
    </row>
    <row r="2777" spans="1:13" ht="13.5" customHeight="1">
      <c r="A2777" s="202"/>
      <c r="B2777" s="426"/>
      <c r="C2777" s="426"/>
      <c r="D2777" s="443"/>
      <c r="E2777" s="203">
        <v>3</v>
      </c>
      <c r="F2777" s="215"/>
      <c r="G2777" s="205"/>
      <c r="H2777" s="206"/>
      <c r="I2777" s="275" t="s">
        <v>753</v>
      </c>
      <c r="J2777" s="211">
        <v>415</v>
      </c>
      <c r="K2777" s="211">
        <v>1656</v>
      </c>
      <c r="L2777" s="211">
        <v>635</v>
      </c>
      <c r="M2777" s="618">
        <f>L2777/K2777*100</f>
        <v>38.34541062801932</v>
      </c>
    </row>
    <row r="2778" spans="1:13" ht="13.5" customHeight="1">
      <c r="A2778" s="202"/>
      <c r="B2778" s="426"/>
      <c r="C2778" s="426"/>
      <c r="D2778" s="443"/>
      <c r="E2778" s="203">
        <v>5</v>
      </c>
      <c r="F2778" s="215"/>
      <c r="G2778" s="205"/>
      <c r="H2778" s="206"/>
      <c r="I2778" s="207" t="s">
        <v>893</v>
      </c>
      <c r="J2778" s="211">
        <v>100</v>
      </c>
      <c r="K2778" s="211">
        <v>90</v>
      </c>
      <c r="L2778" s="211">
        <v>89</v>
      </c>
      <c r="M2778" s="618">
        <f>L2778/K2778*100</f>
        <v>98.88888888888889</v>
      </c>
    </row>
    <row r="2779" spans="1:13" ht="15.75" customHeight="1">
      <c r="A2779" s="202"/>
      <c r="B2779" s="426"/>
      <c r="C2779" s="426"/>
      <c r="D2779" s="443"/>
      <c r="E2779" s="203"/>
      <c r="F2779" s="221"/>
      <c r="G2779" s="222"/>
      <c r="H2779" s="223"/>
      <c r="I2779" s="401" t="s">
        <v>1853</v>
      </c>
      <c r="J2779" s="403">
        <f>SUM(J2775:J2778)</f>
        <v>2320</v>
      </c>
      <c r="K2779" s="403">
        <f>SUM(K2775:K2778)</f>
        <v>4301</v>
      </c>
      <c r="L2779" s="403">
        <f>SUM(L2775:L2778)</f>
        <v>2819</v>
      </c>
      <c r="M2779" s="621">
        <f>L2779/K2779*100</f>
        <v>65.54289700069751</v>
      </c>
    </row>
    <row r="2780" spans="1:13" ht="6.75" customHeight="1">
      <c r="A2780" s="202"/>
      <c r="B2780" s="426"/>
      <c r="C2780" s="426"/>
      <c r="D2780" s="443"/>
      <c r="E2780" s="203"/>
      <c r="F2780" s="215"/>
      <c r="G2780" s="205"/>
      <c r="H2780" s="206"/>
      <c r="I2780" s="205"/>
      <c r="J2780" s="213"/>
      <c r="K2780" s="213"/>
      <c r="L2780" s="213"/>
      <c r="M2780" s="618"/>
    </row>
    <row r="2781" spans="1:13" ht="15.75" customHeight="1">
      <c r="A2781" s="202"/>
      <c r="B2781" s="426">
        <v>2</v>
      </c>
      <c r="C2781" s="426"/>
      <c r="D2781" s="443"/>
      <c r="E2781" s="203"/>
      <c r="F2781" s="215"/>
      <c r="G2781" s="928" t="s">
        <v>860</v>
      </c>
      <c r="H2781" s="928"/>
      <c r="I2781" s="406"/>
      <c r="J2781" s="467">
        <v>770</v>
      </c>
      <c r="K2781" s="467"/>
      <c r="L2781" s="467"/>
      <c r="M2781" s="618"/>
    </row>
    <row r="2782" spans="1:13" ht="15.75" customHeight="1">
      <c r="A2782" s="202"/>
      <c r="B2782" s="426"/>
      <c r="C2782" s="426"/>
      <c r="D2782" s="443"/>
      <c r="E2782" s="203"/>
      <c r="F2782" s="221"/>
      <c r="G2782" s="222"/>
      <c r="H2782" s="223"/>
      <c r="I2782" s="401" t="s">
        <v>1853</v>
      </c>
      <c r="J2782" s="403">
        <f>SUM(J2781)</f>
        <v>770</v>
      </c>
      <c r="K2782" s="403">
        <f>SUM(K2781)</f>
        <v>0</v>
      </c>
      <c r="L2782" s="403">
        <f>SUM(L2781)</f>
        <v>0</v>
      </c>
      <c r="M2782" s="621"/>
    </row>
    <row r="2783" spans="1:13" ht="8.25" customHeight="1">
      <c r="A2783" s="202"/>
      <c r="B2783" s="426"/>
      <c r="C2783" s="426"/>
      <c r="D2783" s="443"/>
      <c r="E2783" s="203"/>
      <c r="F2783" s="215"/>
      <c r="G2783" s="205"/>
      <c r="H2783" s="206"/>
      <c r="I2783" s="205"/>
      <c r="J2783" s="213"/>
      <c r="K2783" s="213"/>
      <c r="L2783" s="213"/>
      <c r="M2783" s="618"/>
    </row>
    <row r="2784" spans="1:13" ht="21.75" customHeight="1">
      <c r="A2784" s="202"/>
      <c r="B2784" s="426"/>
      <c r="C2784" s="426"/>
      <c r="D2784" s="443"/>
      <c r="E2784" s="203"/>
      <c r="F2784" s="227"/>
      <c r="G2784" s="225"/>
      <c r="H2784" s="265"/>
      <c r="I2784" s="246" t="s">
        <v>1842</v>
      </c>
      <c r="J2784" s="247">
        <f>SUM(J2775:J2783)/2</f>
        <v>3090</v>
      </c>
      <c r="K2784" s="247">
        <f>SUM(K2775:K2783)/2</f>
        <v>4301</v>
      </c>
      <c r="L2784" s="247">
        <f>SUM(L2775:L2783)/2</f>
        <v>2819</v>
      </c>
      <c r="M2784" s="716">
        <f>L2784/K2784*100</f>
        <v>65.54289700069751</v>
      </c>
    </row>
    <row r="2785" spans="1:13" ht="9" customHeight="1">
      <c r="A2785" s="202"/>
      <c r="B2785" s="426"/>
      <c r="C2785" s="426"/>
      <c r="D2785" s="443"/>
      <c r="E2785" s="203"/>
      <c r="F2785" s="215"/>
      <c r="G2785" s="205"/>
      <c r="H2785" s="206"/>
      <c r="I2785" s="272"/>
      <c r="J2785" s="742"/>
      <c r="K2785" s="219"/>
      <c r="L2785" s="219"/>
      <c r="M2785" s="618"/>
    </row>
    <row r="2786" spans="1:13" ht="19.5" customHeight="1">
      <c r="A2786" s="202">
        <v>4</v>
      </c>
      <c r="B2786" s="426"/>
      <c r="C2786" s="426">
        <v>2</v>
      </c>
      <c r="D2786" s="443"/>
      <c r="E2786" s="203"/>
      <c r="F2786" s="215" t="s">
        <v>857</v>
      </c>
      <c r="G2786" s="205"/>
      <c r="H2786" s="206"/>
      <c r="I2786" s="272"/>
      <c r="J2786" s="219"/>
      <c r="K2786" s="219"/>
      <c r="L2786" s="219"/>
      <c r="M2786" s="618"/>
    </row>
    <row r="2787" spans="1:13" ht="18.75" customHeight="1">
      <c r="A2787" s="202"/>
      <c r="B2787" s="426">
        <v>1</v>
      </c>
      <c r="C2787" s="426"/>
      <c r="D2787" s="443"/>
      <c r="E2787" s="203"/>
      <c r="F2787" s="215"/>
      <c r="G2787" s="916" t="s">
        <v>859</v>
      </c>
      <c r="H2787" s="916" t="s">
        <v>859</v>
      </c>
      <c r="I2787" s="916"/>
      <c r="J2787" s="219"/>
      <c r="K2787" s="219"/>
      <c r="L2787" s="219"/>
      <c r="M2787" s="618"/>
    </row>
    <row r="2788" spans="1:13" ht="18" customHeight="1">
      <c r="A2788" s="202"/>
      <c r="B2788" s="426"/>
      <c r="C2788" s="426"/>
      <c r="D2788" s="443">
        <v>1</v>
      </c>
      <c r="E2788" s="203"/>
      <c r="F2788" s="215"/>
      <c r="G2788" s="205"/>
      <c r="H2788" s="206" t="s">
        <v>1837</v>
      </c>
      <c r="I2788" s="272"/>
      <c r="J2788" s="219"/>
      <c r="K2788" s="219"/>
      <c r="L2788" s="219"/>
      <c r="M2788" s="618"/>
    </row>
    <row r="2789" spans="1:13" ht="16.5" customHeight="1">
      <c r="A2789" s="202"/>
      <c r="B2789" s="426"/>
      <c r="C2789" s="426"/>
      <c r="D2789" s="443"/>
      <c r="E2789" s="203">
        <v>3</v>
      </c>
      <c r="F2789" s="215"/>
      <c r="G2789" s="205"/>
      <c r="H2789" s="206"/>
      <c r="I2789" s="275" t="s">
        <v>753</v>
      </c>
      <c r="J2789" s="219"/>
      <c r="K2789" s="211">
        <v>160</v>
      </c>
      <c r="L2789" s="219"/>
      <c r="M2789" s="618"/>
    </row>
    <row r="2790" spans="1:13" ht="18" customHeight="1">
      <c r="A2790" s="734"/>
      <c r="B2790" s="735"/>
      <c r="C2790" s="735"/>
      <c r="D2790" s="736"/>
      <c r="E2790" s="737"/>
      <c r="F2790" s="248"/>
      <c r="G2790" s="222"/>
      <c r="H2790" s="223"/>
      <c r="I2790" s="401" t="s">
        <v>1853</v>
      </c>
      <c r="J2790" s="403">
        <f>SUM(J2785:J2789)</f>
        <v>0</v>
      </c>
      <c r="K2790" s="403">
        <f>SUM(K2785:K2789)</f>
        <v>160</v>
      </c>
      <c r="L2790" s="403">
        <f>SUM(L2785:L2789)</f>
        <v>0</v>
      </c>
      <c r="M2790" s="621"/>
    </row>
    <row r="2791" spans="1:13" ht="16.5" customHeight="1">
      <c r="A2791" s="734"/>
      <c r="B2791" s="735"/>
      <c r="C2791" s="735"/>
      <c r="D2791" s="736"/>
      <c r="E2791" s="737"/>
      <c r="F2791" s="215"/>
      <c r="G2791" s="205"/>
      <c r="H2791" s="206"/>
      <c r="I2791" s="406"/>
      <c r="J2791" s="219"/>
      <c r="K2791" s="219"/>
      <c r="L2791" s="219"/>
      <c r="M2791" s="618"/>
    </row>
    <row r="2792" spans="1:13" ht="20.25" customHeight="1">
      <c r="A2792" s="734"/>
      <c r="B2792" s="735"/>
      <c r="C2792" s="735"/>
      <c r="D2792" s="736"/>
      <c r="E2792" s="737"/>
      <c r="F2792" s="227"/>
      <c r="G2792" s="225"/>
      <c r="H2792" s="265"/>
      <c r="I2792" s="246" t="s">
        <v>1842</v>
      </c>
      <c r="J2792" s="247">
        <f>SUM(J2790)</f>
        <v>0</v>
      </c>
      <c r="K2792" s="247">
        <f>SUM(K2790)</f>
        <v>160</v>
      </c>
      <c r="L2792" s="247">
        <f>SUM(L2790)</f>
        <v>0</v>
      </c>
      <c r="M2792" s="716"/>
    </row>
    <row r="2793" spans="1:13" ht="12.75" customHeight="1" thickBot="1">
      <c r="A2793" s="738"/>
      <c r="B2793" s="739"/>
      <c r="C2793" s="739"/>
      <c r="D2793" s="740"/>
      <c r="E2793" s="741"/>
      <c r="F2793" s="215"/>
      <c r="G2793" s="205"/>
      <c r="H2793" s="259"/>
      <c r="I2793" s="215"/>
      <c r="J2793" s="219"/>
      <c r="K2793" s="219"/>
      <c r="L2793" s="219"/>
      <c r="M2793" s="618"/>
    </row>
    <row r="2794" spans="1:13" ht="26.25" customHeight="1" thickBot="1">
      <c r="A2794" s="276"/>
      <c r="B2794" s="433"/>
      <c r="C2794" s="433"/>
      <c r="D2794" s="450"/>
      <c r="E2794" s="277"/>
      <c r="F2794" s="270"/>
      <c r="G2794" s="278"/>
      <c r="H2794" s="279"/>
      <c r="I2794" s="271" t="s">
        <v>719</v>
      </c>
      <c r="J2794" s="280">
        <f>SUM(J2757+J2770+J2784+J2792)</f>
        <v>11296</v>
      </c>
      <c r="K2794" s="280">
        <f>SUM(K2757+K2770+K2784+K2792)</f>
        <v>14624</v>
      </c>
      <c r="L2794" s="280">
        <f>SUM(L2757+L2770+L2784+L2792)</f>
        <v>11828</v>
      </c>
      <c r="M2794" s="725">
        <f>L2794/K2794*100</f>
        <v>80.88074398249454</v>
      </c>
    </row>
    <row r="2795" spans="1:13" ht="12" customHeight="1">
      <c r="A2795" s="515"/>
      <c r="B2795" s="516"/>
      <c r="C2795" s="516"/>
      <c r="D2795" s="517"/>
      <c r="E2795" s="518"/>
      <c r="F2795" s="505"/>
      <c r="G2795" s="506"/>
      <c r="H2795" s="507"/>
      <c r="I2795" s="508"/>
      <c r="J2795" s="554"/>
      <c r="K2795" s="554"/>
      <c r="L2795" s="684"/>
      <c r="M2795" s="618"/>
    </row>
    <row r="2796" spans="1:13" ht="20.25" customHeight="1">
      <c r="A2796" s="123"/>
      <c r="B2796" s="425"/>
      <c r="C2796" s="425"/>
      <c r="D2796" s="442"/>
      <c r="E2796" s="124"/>
      <c r="F2796" s="201" t="s">
        <v>861</v>
      </c>
      <c r="G2796" s="125"/>
      <c r="H2796" s="126"/>
      <c r="I2796" s="127"/>
      <c r="J2796" s="128"/>
      <c r="K2796" s="128"/>
      <c r="L2796" s="128"/>
      <c r="M2796" s="618"/>
    </row>
    <row r="2797" spans="1:13" ht="36" customHeight="1">
      <c r="A2797" s="123"/>
      <c r="B2797" s="425"/>
      <c r="C2797" s="425"/>
      <c r="D2797" s="442"/>
      <c r="E2797" s="124"/>
      <c r="F2797" s="913" t="s">
        <v>862</v>
      </c>
      <c r="G2797" s="914"/>
      <c r="H2797" s="914"/>
      <c r="I2797" s="915"/>
      <c r="J2797" s="128"/>
      <c r="K2797" s="128"/>
      <c r="L2797" s="128"/>
      <c r="M2797" s="618"/>
    </row>
    <row r="2798" spans="1:13" ht="3.75" customHeight="1">
      <c r="A2798" s="123"/>
      <c r="B2798" s="425"/>
      <c r="C2798" s="425"/>
      <c r="D2798" s="442"/>
      <c r="E2798" s="124"/>
      <c r="F2798" s="129"/>
      <c r="G2798" s="130"/>
      <c r="H2798" s="131"/>
      <c r="I2798" s="132"/>
      <c r="J2798" s="128"/>
      <c r="K2798" s="128"/>
      <c r="L2798" s="128"/>
      <c r="M2798" s="618"/>
    </row>
    <row r="2799" spans="1:13" ht="13.5" customHeight="1">
      <c r="A2799" s="202">
        <v>1</v>
      </c>
      <c r="B2799" s="426"/>
      <c r="C2799" s="426">
        <v>2</v>
      </c>
      <c r="D2799" s="443"/>
      <c r="E2799" s="203"/>
      <c r="F2799" s="204" t="s">
        <v>1914</v>
      </c>
      <c r="G2799" s="205"/>
      <c r="H2799" s="206"/>
      <c r="I2799" s="207"/>
      <c r="J2799" s="208"/>
      <c r="K2799" s="208"/>
      <c r="L2799" s="208"/>
      <c r="M2799" s="618"/>
    </row>
    <row r="2800" spans="1:13" ht="17.25" customHeight="1">
      <c r="A2800" s="202"/>
      <c r="B2800" s="426"/>
      <c r="C2800" s="426"/>
      <c r="D2800" s="443">
        <v>2</v>
      </c>
      <c r="E2800" s="203"/>
      <c r="F2800" s="204"/>
      <c r="G2800" s="205"/>
      <c r="H2800" s="206" t="s">
        <v>1840</v>
      </c>
      <c r="I2800" s="207"/>
      <c r="J2800" s="211"/>
      <c r="K2800" s="211"/>
      <c r="L2800" s="211"/>
      <c r="M2800" s="618"/>
    </row>
    <row r="2801" spans="1:13" ht="13.5" customHeight="1">
      <c r="A2801" s="202"/>
      <c r="B2801" s="426"/>
      <c r="C2801" s="426"/>
      <c r="D2801" s="443"/>
      <c r="E2801" s="203">
        <v>3</v>
      </c>
      <c r="F2801" s="204"/>
      <c r="G2801" s="209"/>
      <c r="H2801" s="206"/>
      <c r="I2801" s="207" t="s">
        <v>850</v>
      </c>
      <c r="J2801" s="211">
        <v>5000</v>
      </c>
      <c r="K2801" s="211">
        <v>30784</v>
      </c>
      <c r="L2801" s="211">
        <v>19839</v>
      </c>
      <c r="M2801" s="618">
        <f>L2801/K2801*100</f>
        <v>64.445816008316</v>
      </c>
    </row>
    <row r="2802" spans="1:13" ht="5.25" customHeight="1">
      <c r="A2802" s="202"/>
      <c r="B2802" s="426"/>
      <c r="C2802" s="426"/>
      <c r="D2802" s="443"/>
      <c r="E2802" s="203"/>
      <c r="F2802" s="204"/>
      <c r="G2802" s="205"/>
      <c r="H2802" s="206"/>
      <c r="I2802" s="207"/>
      <c r="J2802" s="211"/>
      <c r="K2802" s="211"/>
      <c r="L2802" s="211"/>
      <c r="M2802" s="618"/>
    </row>
    <row r="2803" spans="1:13" ht="19.5" customHeight="1">
      <c r="A2803" s="202"/>
      <c r="B2803" s="426"/>
      <c r="C2803" s="426"/>
      <c r="D2803" s="443"/>
      <c r="E2803" s="203"/>
      <c r="F2803" s="246"/>
      <c r="G2803" s="241"/>
      <c r="H2803" s="242"/>
      <c r="I2803" s="246" t="s">
        <v>1842</v>
      </c>
      <c r="J2803" s="317">
        <f>SUM(J2799:J2802)</f>
        <v>5000</v>
      </c>
      <c r="K2803" s="317">
        <f>SUM(K2799:K2802)</f>
        <v>30784</v>
      </c>
      <c r="L2803" s="317">
        <f>SUM(L2799:L2802)</f>
        <v>19839</v>
      </c>
      <c r="M2803" s="724">
        <f>L2803/K2803*100</f>
        <v>64.445816008316</v>
      </c>
    </row>
    <row r="2804" spans="1:13" ht="7.5" customHeight="1">
      <c r="A2804" s="345"/>
      <c r="B2804" s="431"/>
      <c r="C2804" s="431"/>
      <c r="D2804" s="431"/>
      <c r="E2804" s="345"/>
      <c r="F2804" s="357"/>
      <c r="G2804" s="358"/>
      <c r="H2804" s="358"/>
      <c r="I2804" s="356"/>
      <c r="J2804" s="345"/>
      <c r="K2804" s="345"/>
      <c r="L2804" s="345"/>
      <c r="M2804" s="618"/>
    </row>
    <row r="2805" spans="1:13" ht="13.5" customHeight="1">
      <c r="A2805" s="202">
        <v>2</v>
      </c>
      <c r="B2805" s="426"/>
      <c r="C2805" s="426"/>
      <c r="D2805" s="443"/>
      <c r="E2805" s="203"/>
      <c r="F2805" s="204" t="s">
        <v>863</v>
      </c>
      <c r="G2805" s="205"/>
      <c r="H2805" s="206"/>
      <c r="I2805" s="261"/>
      <c r="J2805" s="213"/>
      <c r="K2805" s="213"/>
      <c r="L2805" s="213"/>
      <c r="M2805" s="618"/>
    </row>
    <row r="2806" spans="1:13" ht="13.5" customHeight="1">
      <c r="A2806" s="202"/>
      <c r="B2806" s="426">
        <v>1</v>
      </c>
      <c r="C2806" s="426">
        <v>2</v>
      </c>
      <c r="D2806" s="443"/>
      <c r="E2806" s="203"/>
      <c r="F2806" s="215"/>
      <c r="G2806" s="406" t="s">
        <v>1787</v>
      </c>
      <c r="H2806" s="206"/>
      <c r="I2806" s="205"/>
      <c r="J2806" s="213"/>
      <c r="K2806" s="213"/>
      <c r="L2806" s="213"/>
      <c r="M2806" s="618"/>
    </row>
    <row r="2807" spans="1:13" ht="13.5" customHeight="1">
      <c r="A2807" s="202"/>
      <c r="B2807" s="426"/>
      <c r="C2807" s="426"/>
      <c r="D2807" s="443">
        <v>2</v>
      </c>
      <c r="E2807" s="203"/>
      <c r="F2807" s="215"/>
      <c r="G2807" s="205"/>
      <c r="H2807" s="206" t="s">
        <v>1840</v>
      </c>
      <c r="I2807" s="205"/>
      <c r="J2807" s="213"/>
      <c r="K2807" s="213"/>
      <c r="L2807" s="213"/>
      <c r="M2807" s="618"/>
    </row>
    <row r="2808" spans="1:13" ht="13.5" customHeight="1">
      <c r="A2808" s="202"/>
      <c r="B2808" s="426"/>
      <c r="C2808" s="426"/>
      <c r="D2808" s="443"/>
      <c r="E2808" s="203">
        <v>3</v>
      </c>
      <c r="F2808" s="215"/>
      <c r="G2808" s="205"/>
      <c r="H2808" s="207"/>
      <c r="I2808" s="207" t="s">
        <v>850</v>
      </c>
      <c r="J2808" s="211">
        <v>27432</v>
      </c>
      <c r="K2808" s="211">
        <v>27432</v>
      </c>
      <c r="L2808" s="211">
        <v>27432</v>
      </c>
      <c r="M2808" s="618">
        <f>L2808/K2808*100</f>
        <v>100</v>
      </c>
    </row>
    <row r="2809" spans="1:13" ht="9.75" customHeight="1">
      <c r="A2809" s="202"/>
      <c r="B2809" s="426"/>
      <c r="C2809" s="426"/>
      <c r="D2809" s="443"/>
      <c r="E2809" s="203"/>
      <c r="F2809" s="215"/>
      <c r="G2809" s="205"/>
      <c r="H2809" s="207"/>
      <c r="I2809" s="207"/>
      <c r="J2809" s="281"/>
      <c r="K2809" s="281"/>
      <c r="L2809" s="281"/>
      <c r="M2809" s="618"/>
    </row>
    <row r="2810" spans="1:13" ht="18" customHeight="1">
      <c r="A2810" s="202"/>
      <c r="B2810" s="426"/>
      <c r="C2810" s="426"/>
      <c r="D2810" s="443"/>
      <c r="E2810" s="203"/>
      <c r="F2810" s="400"/>
      <c r="G2810" s="401"/>
      <c r="H2810" s="402"/>
      <c r="I2810" s="401" t="s">
        <v>1853</v>
      </c>
      <c r="J2810" s="403">
        <f>SUM(J2806:J2809)</f>
        <v>27432</v>
      </c>
      <c r="K2810" s="403">
        <f>SUM(K2806:K2809)</f>
        <v>27432</v>
      </c>
      <c r="L2810" s="403">
        <f>SUM(L2806:L2809)</f>
        <v>27432</v>
      </c>
      <c r="M2810" s="621">
        <f>L2810/K2810*100</f>
        <v>100</v>
      </c>
    </row>
    <row r="2811" spans="1:13" ht="5.25" customHeight="1">
      <c r="A2811" s="202"/>
      <c r="B2811" s="426"/>
      <c r="C2811" s="426"/>
      <c r="D2811" s="443"/>
      <c r="E2811" s="203"/>
      <c r="F2811" s="215"/>
      <c r="G2811" s="205"/>
      <c r="H2811" s="206"/>
      <c r="I2811" s="205"/>
      <c r="J2811" s="213"/>
      <c r="K2811" s="213"/>
      <c r="L2811" s="213"/>
      <c r="M2811" s="618"/>
    </row>
    <row r="2812" spans="1:13" ht="15.75" customHeight="1">
      <c r="A2812" s="202"/>
      <c r="B2812" s="426">
        <v>2</v>
      </c>
      <c r="C2812" s="426">
        <v>2</v>
      </c>
      <c r="D2812" s="443"/>
      <c r="E2812" s="203"/>
      <c r="F2812" s="209"/>
      <c r="G2812" s="919" t="s">
        <v>864</v>
      </c>
      <c r="H2812" s="919"/>
      <c r="I2812" s="920"/>
      <c r="J2812" s="208"/>
      <c r="K2812" s="208"/>
      <c r="L2812" s="208"/>
      <c r="M2812" s="618"/>
    </row>
    <row r="2813" spans="1:13" ht="12" customHeight="1">
      <c r="A2813" s="202"/>
      <c r="B2813" s="426"/>
      <c r="C2813" s="426"/>
      <c r="D2813" s="443"/>
      <c r="E2813" s="203"/>
      <c r="F2813" s="209"/>
      <c r="G2813" s="919"/>
      <c r="H2813" s="919"/>
      <c r="I2813" s="920"/>
      <c r="J2813" s="208"/>
      <c r="K2813" s="208"/>
      <c r="L2813" s="208"/>
      <c r="M2813" s="618"/>
    </row>
    <row r="2814" spans="1:13" ht="15.75" customHeight="1">
      <c r="A2814" s="202"/>
      <c r="B2814" s="426"/>
      <c r="C2814" s="426"/>
      <c r="D2814" s="443">
        <v>2</v>
      </c>
      <c r="E2814" s="203"/>
      <c r="F2814" s="204"/>
      <c r="G2814" s="205"/>
      <c r="H2814" s="206" t="s">
        <v>1840</v>
      </c>
      <c r="I2814" s="207"/>
      <c r="J2814" s="211"/>
      <c r="K2814" s="211"/>
      <c r="L2814" s="211"/>
      <c r="M2814" s="618"/>
    </row>
    <row r="2815" spans="1:13" ht="13.5" customHeight="1">
      <c r="A2815" s="202"/>
      <c r="B2815" s="426"/>
      <c r="C2815" s="426"/>
      <c r="D2815" s="443"/>
      <c r="E2815" s="203">
        <v>3</v>
      </c>
      <c r="F2815" s="204"/>
      <c r="G2815" s="205"/>
      <c r="H2815" s="206"/>
      <c r="I2815" s="207" t="s">
        <v>850</v>
      </c>
      <c r="J2815" s="211">
        <v>60000</v>
      </c>
      <c r="K2815" s="211">
        <v>60000</v>
      </c>
      <c r="L2815" s="211">
        <v>60000</v>
      </c>
      <c r="M2815" s="618">
        <f>L2815/K2815*100</f>
        <v>100</v>
      </c>
    </row>
    <row r="2816" spans="1:13" ht="7.5" customHeight="1">
      <c r="A2816" s="202"/>
      <c r="B2816" s="426"/>
      <c r="C2816" s="426"/>
      <c r="D2816" s="443"/>
      <c r="E2816" s="203"/>
      <c r="F2816" s="204"/>
      <c r="G2816" s="205"/>
      <c r="H2816" s="206"/>
      <c r="I2816" s="207"/>
      <c r="J2816" s="211"/>
      <c r="K2816" s="211"/>
      <c r="L2816" s="211"/>
      <c r="M2816" s="618"/>
    </row>
    <row r="2817" spans="1:13" ht="18.75" customHeight="1">
      <c r="A2817" s="202"/>
      <c r="B2817" s="426"/>
      <c r="C2817" s="426"/>
      <c r="D2817" s="443"/>
      <c r="E2817" s="203"/>
      <c r="F2817" s="400"/>
      <c r="G2817" s="401"/>
      <c r="H2817" s="402"/>
      <c r="I2817" s="401" t="s">
        <v>1853</v>
      </c>
      <c r="J2817" s="403">
        <f>SUM(J2814:J2816)</f>
        <v>60000</v>
      </c>
      <c r="K2817" s="403">
        <f>SUM(K2814:K2816)</f>
        <v>60000</v>
      </c>
      <c r="L2817" s="403">
        <f>SUM(L2814:L2816)</f>
        <v>60000</v>
      </c>
      <c r="M2817" s="621">
        <f>L2817/K2817*100</f>
        <v>100</v>
      </c>
    </row>
    <row r="2818" spans="1:13" ht="3" customHeight="1">
      <c r="A2818" s="202"/>
      <c r="B2818" s="426"/>
      <c r="C2818" s="426"/>
      <c r="D2818" s="443"/>
      <c r="E2818" s="203"/>
      <c r="F2818" s="204"/>
      <c r="G2818" s="205"/>
      <c r="H2818" s="206"/>
      <c r="I2818" s="205"/>
      <c r="J2818" s="213"/>
      <c r="K2818" s="213"/>
      <c r="L2818" s="213"/>
      <c r="M2818" s="618"/>
    </row>
    <row r="2819" spans="1:13" ht="15.75" customHeight="1">
      <c r="A2819" s="202"/>
      <c r="B2819" s="426">
        <v>3</v>
      </c>
      <c r="C2819" s="426">
        <v>2</v>
      </c>
      <c r="D2819" s="443"/>
      <c r="E2819" s="203"/>
      <c r="F2819" s="209"/>
      <c r="G2819" s="919" t="s">
        <v>865</v>
      </c>
      <c r="H2819" s="919"/>
      <c r="I2819" s="920"/>
      <c r="J2819" s="208"/>
      <c r="K2819" s="208"/>
      <c r="L2819" s="208"/>
      <c r="M2819" s="618"/>
    </row>
    <row r="2820" spans="1:13" ht="15.75" customHeight="1">
      <c r="A2820" s="202"/>
      <c r="B2820" s="426"/>
      <c r="C2820" s="426"/>
      <c r="D2820" s="443">
        <v>2</v>
      </c>
      <c r="E2820" s="203"/>
      <c r="F2820" s="204"/>
      <c r="G2820" s="205"/>
      <c r="H2820" s="206" t="s">
        <v>1840</v>
      </c>
      <c r="I2820" s="207"/>
      <c r="J2820" s="211"/>
      <c r="K2820" s="211"/>
      <c r="L2820" s="211"/>
      <c r="M2820" s="618"/>
    </row>
    <row r="2821" spans="1:13" ht="15.75" customHeight="1">
      <c r="A2821" s="202"/>
      <c r="B2821" s="426"/>
      <c r="C2821" s="426"/>
      <c r="D2821" s="443"/>
      <c r="E2821" s="203">
        <v>3</v>
      </c>
      <c r="F2821" s="204"/>
      <c r="G2821" s="205"/>
      <c r="H2821" s="206"/>
      <c r="I2821" s="207" t="s">
        <v>850</v>
      </c>
      <c r="J2821" s="211">
        <v>20000</v>
      </c>
      <c r="K2821" s="211">
        <v>20000</v>
      </c>
      <c r="L2821" s="211">
        <v>20000</v>
      </c>
      <c r="M2821" s="618">
        <f>L2821/K2821*100</f>
        <v>100</v>
      </c>
    </row>
    <row r="2822" spans="1:13" ht="3.75" customHeight="1">
      <c r="A2822" s="202"/>
      <c r="B2822" s="426"/>
      <c r="C2822" s="426"/>
      <c r="D2822" s="443"/>
      <c r="E2822" s="203"/>
      <c r="F2822" s="204"/>
      <c r="G2822" s="205"/>
      <c r="H2822" s="206"/>
      <c r="I2822" s="207"/>
      <c r="J2822" s="211"/>
      <c r="K2822" s="211"/>
      <c r="L2822" s="211"/>
      <c r="M2822" s="618"/>
    </row>
    <row r="2823" spans="1:13" ht="18" customHeight="1">
      <c r="A2823" s="202"/>
      <c r="B2823" s="426"/>
      <c r="C2823" s="426"/>
      <c r="D2823" s="443"/>
      <c r="E2823" s="203"/>
      <c r="F2823" s="400"/>
      <c r="G2823" s="401"/>
      <c r="H2823" s="402"/>
      <c r="I2823" s="401" t="s">
        <v>1853</v>
      </c>
      <c r="J2823" s="403">
        <f>SUM(J2821:J2822)</f>
        <v>20000</v>
      </c>
      <c r="K2823" s="403">
        <f>SUM(K2821:K2822)</f>
        <v>20000</v>
      </c>
      <c r="L2823" s="403">
        <f>SUM(L2821:L2822)</f>
        <v>20000</v>
      </c>
      <c r="M2823" s="621">
        <f>L2823/K2823*100</f>
        <v>100</v>
      </c>
    </row>
    <row r="2824" spans="1:13" ht="11.25" customHeight="1">
      <c r="A2824" s="202"/>
      <c r="B2824" s="426"/>
      <c r="C2824" s="426"/>
      <c r="D2824" s="443"/>
      <c r="E2824" s="203"/>
      <c r="F2824" s="204"/>
      <c r="G2824" s="205"/>
      <c r="H2824" s="206"/>
      <c r="I2824" s="205"/>
      <c r="J2824" s="213"/>
      <c r="K2824" s="213"/>
      <c r="L2824" s="213"/>
      <c r="M2824" s="618"/>
    </row>
    <row r="2825" spans="1:13" ht="19.5" customHeight="1">
      <c r="A2825" s="202"/>
      <c r="B2825" s="426"/>
      <c r="C2825" s="426"/>
      <c r="D2825" s="443"/>
      <c r="E2825" s="203"/>
      <c r="F2825" s="246"/>
      <c r="G2825" s="241"/>
      <c r="H2825" s="242"/>
      <c r="I2825" s="246" t="s">
        <v>1842</v>
      </c>
      <c r="J2825" s="317">
        <f>SUM(J2805:J2824)/2</f>
        <v>107432</v>
      </c>
      <c r="K2825" s="317">
        <f>SUM(K2805:K2824)/2</f>
        <v>107432</v>
      </c>
      <c r="L2825" s="317">
        <f>SUM(L2805:L2824)/2</f>
        <v>107432</v>
      </c>
      <c r="M2825" s="724">
        <f>L2825/K2825*100</f>
        <v>100</v>
      </c>
    </row>
    <row r="2826" spans="1:13" ht="4.5" customHeight="1">
      <c r="A2826" s="202"/>
      <c r="B2826" s="426"/>
      <c r="C2826" s="426"/>
      <c r="D2826" s="443"/>
      <c r="E2826" s="203"/>
      <c r="F2826" s="204"/>
      <c r="G2826" s="205"/>
      <c r="H2826" s="206"/>
      <c r="I2826" s="205"/>
      <c r="J2826" s="213"/>
      <c r="K2826" s="213"/>
      <c r="L2826" s="213"/>
      <c r="M2826" s="618"/>
    </row>
    <row r="2827" spans="1:13" ht="18" customHeight="1">
      <c r="A2827" s="202">
        <v>3</v>
      </c>
      <c r="B2827" s="426"/>
      <c r="C2827" s="426">
        <v>2</v>
      </c>
      <c r="D2827" s="443"/>
      <c r="E2827" s="203"/>
      <c r="F2827" s="204" t="s">
        <v>866</v>
      </c>
      <c r="G2827" s="205"/>
      <c r="H2827" s="206"/>
      <c r="I2827" s="207"/>
      <c r="J2827" s="208"/>
      <c r="K2827" s="208"/>
      <c r="L2827" s="208"/>
      <c r="M2827" s="618"/>
    </row>
    <row r="2828" spans="1:13" ht="14.25" customHeight="1">
      <c r="A2828" s="202"/>
      <c r="B2828" s="426"/>
      <c r="C2828" s="426"/>
      <c r="D2828" s="443">
        <v>2</v>
      </c>
      <c r="E2828" s="203"/>
      <c r="F2828" s="204"/>
      <c r="G2828" s="205"/>
      <c r="H2828" s="206" t="s">
        <v>1840</v>
      </c>
      <c r="I2828" s="207"/>
      <c r="J2828" s="211"/>
      <c r="K2828" s="211"/>
      <c r="L2828" s="211"/>
      <c r="M2828" s="618"/>
    </row>
    <row r="2829" spans="1:13" ht="14.25" customHeight="1">
      <c r="A2829" s="202"/>
      <c r="B2829" s="426"/>
      <c r="C2829" s="426"/>
      <c r="D2829" s="443"/>
      <c r="E2829" s="203">
        <v>3</v>
      </c>
      <c r="F2829" s="204"/>
      <c r="G2829" s="205"/>
      <c r="H2829" s="206"/>
      <c r="I2829" s="207" t="s">
        <v>850</v>
      </c>
      <c r="J2829" s="211">
        <v>35000</v>
      </c>
      <c r="K2829" s="211">
        <v>35000</v>
      </c>
      <c r="L2829" s="211">
        <v>35000</v>
      </c>
      <c r="M2829" s="618">
        <f>L2829/K2829*100</f>
        <v>100</v>
      </c>
    </row>
    <row r="2830" spans="1:13" ht="3.75" customHeight="1">
      <c r="A2830" s="202"/>
      <c r="B2830" s="426"/>
      <c r="C2830" s="426"/>
      <c r="D2830" s="443"/>
      <c r="E2830" s="203"/>
      <c r="F2830" s="204"/>
      <c r="G2830" s="205"/>
      <c r="H2830" s="206"/>
      <c r="I2830" s="207"/>
      <c r="J2830" s="211"/>
      <c r="K2830" s="211"/>
      <c r="L2830" s="211"/>
      <c r="M2830" s="618"/>
    </row>
    <row r="2831" spans="1:13" ht="19.5" customHeight="1">
      <c r="A2831" s="202"/>
      <c r="B2831" s="426"/>
      <c r="C2831" s="426"/>
      <c r="D2831" s="443"/>
      <c r="E2831" s="203"/>
      <c r="F2831" s="246"/>
      <c r="G2831" s="241"/>
      <c r="H2831" s="242"/>
      <c r="I2831" s="246" t="s">
        <v>1842</v>
      </c>
      <c r="J2831" s="247">
        <f>SUM(J2829:J2830)</f>
        <v>35000</v>
      </c>
      <c r="K2831" s="247">
        <f>SUM(K2829:K2830)</f>
        <v>35000</v>
      </c>
      <c r="L2831" s="247">
        <f>SUM(L2829:L2830)</f>
        <v>35000</v>
      </c>
      <c r="M2831" s="724">
        <f>L2831/K2831*100</f>
        <v>100</v>
      </c>
    </row>
    <row r="2832" spans="1:13" ht="5.25" customHeight="1">
      <c r="A2832" s="202"/>
      <c r="B2832" s="426"/>
      <c r="C2832" s="426"/>
      <c r="D2832" s="443"/>
      <c r="E2832" s="203"/>
      <c r="F2832" s="204"/>
      <c r="G2832" s="205"/>
      <c r="H2832" s="206"/>
      <c r="I2832" s="207"/>
      <c r="J2832" s="208"/>
      <c r="K2832" s="208"/>
      <c r="L2832" s="208"/>
      <c r="M2832" s="618"/>
    </row>
    <row r="2833" spans="1:13" ht="14.25" customHeight="1">
      <c r="A2833" s="202">
        <v>4</v>
      </c>
      <c r="B2833" s="426"/>
      <c r="C2833" s="426">
        <v>1</v>
      </c>
      <c r="D2833" s="443"/>
      <c r="E2833" s="203"/>
      <c r="F2833" s="204" t="s">
        <v>897</v>
      </c>
      <c r="G2833" s="205"/>
      <c r="H2833" s="206"/>
      <c r="I2833" s="207"/>
      <c r="J2833" s="208"/>
      <c r="K2833" s="208"/>
      <c r="L2833" s="208"/>
      <c r="M2833" s="618"/>
    </row>
    <row r="2834" spans="1:13" ht="14.25" customHeight="1">
      <c r="A2834" s="202"/>
      <c r="B2834" s="426"/>
      <c r="C2834" s="426"/>
      <c r="D2834" s="443">
        <v>2</v>
      </c>
      <c r="E2834" s="203"/>
      <c r="F2834" s="204"/>
      <c r="G2834" s="205"/>
      <c r="H2834" s="206" t="s">
        <v>1840</v>
      </c>
      <c r="I2834" s="207"/>
      <c r="J2834" s="211"/>
      <c r="K2834" s="211"/>
      <c r="L2834" s="211"/>
      <c r="M2834" s="618"/>
    </row>
    <row r="2835" spans="1:13" ht="14.25" customHeight="1">
      <c r="A2835" s="202"/>
      <c r="B2835" s="426"/>
      <c r="C2835" s="426"/>
      <c r="D2835" s="443"/>
      <c r="E2835" s="203">
        <v>3</v>
      </c>
      <c r="F2835" s="204"/>
      <c r="G2835" s="205"/>
      <c r="H2835" s="206"/>
      <c r="I2835" s="207" t="s">
        <v>850</v>
      </c>
      <c r="J2835" s="211">
        <v>30000</v>
      </c>
      <c r="K2835" s="211">
        <v>30000</v>
      </c>
      <c r="L2835" s="211">
        <v>30000</v>
      </c>
      <c r="M2835" s="618">
        <f>L2835/K2835*100</f>
        <v>100</v>
      </c>
    </row>
    <row r="2836" spans="1:13" ht="2.25" customHeight="1">
      <c r="A2836" s="202"/>
      <c r="B2836" s="426"/>
      <c r="C2836" s="426"/>
      <c r="D2836" s="443"/>
      <c r="E2836" s="203"/>
      <c r="F2836" s="204"/>
      <c r="G2836" s="205"/>
      <c r="H2836" s="206"/>
      <c r="I2836" s="207"/>
      <c r="J2836" s="211"/>
      <c r="K2836" s="211"/>
      <c r="L2836" s="211"/>
      <c r="M2836" s="618"/>
    </row>
    <row r="2837" spans="1:13" ht="20.25" customHeight="1">
      <c r="A2837" s="202"/>
      <c r="B2837" s="426"/>
      <c r="C2837" s="426"/>
      <c r="D2837" s="443"/>
      <c r="E2837" s="203"/>
      <c r="F2837" s="246"/>
      <c r="G2837" s="241"/>
      <c r="H2837" s="242"/>
      <c r="I2837" s="246" t="s">
        <v>1842</v>
      </c>
      <c r="J2837" s="247">
        <f>SUM(J2835:J2836)</f>
        <v>30000</v>
      </c>
      <c r="K2837" s="247">
        <f>SUM(K2835:K2836)</f>
        <v>30000</v>
      </c>
      <c r="L2837" s="247">
        <f>SUM(L2835:L2836)</f>
        <v>30000</v>
      </c>
      <c r="M2837" s="724">
        <f>L2837/K2837*100</f>
        <v>100</v>
      </c>
    </row>
    <row r="2838" spans="1:13" ht="3.75" customHeight="1">
      <c r="A2838" s="202"/>
      <c r="B2838" s="426"/>
      <c r="C2838" s="426"/>
      <c r="D2838" s="443"/>
      <c r="E2838" s="203"/>
      <c r="F2838" s="215"/>
      <c r="G2838" s="205"/>
      <c r="H2838" s="206"/>
      <c r="I2838" s="215"/>
      <c r="J2838" s="219"/>
      <c r="K2838" s="219"/>
      <c r="L2838" s="219"/>
      <c r="M2838" s="618"/>
    </row>
    <row r="2839" spans="1:13" ht="14.25" customHeight="1">
      <c r="A2839" s="202">
        <v>5</v>
      </c>
      <c r="B2839" s="426"/>
      <c r="C2839" s="426">
        <v>2</v>
      </c>
      <c r="D2839" s="443"/>
      <c r="E2839" s="203"/>
      <c r="F2839" s="204" t="s">
        <v>898</v>
      </c>
      <c r="G2839" s="205"/>
      <c r="H2839" s="206"/>
      <c r="I2839" s="207"/>
      <c r="J2839" s="208"/>
      <c r="K2839" s="208"/>
      <c r="L2839" s="208"/>
      <c r="M2839" s="618"/>
    </row>
    <row r="2840" spans="1:13" ht="1.5" customHeight="1">
      <c r="A2840" s="202"/>
      <c r="B2840" s="426"/>
      <c r="C2840" s="426"/>
      <c r="D2840" s="443"/>
      <c r="E2840" s="203"/>
      <c r="F2840" s="204"/>
      <c r="G2840" s="205"/>
      <c r="H2840" s="206"/>
      <c r="I2840" s="207"/>
      <c r="J2840" s="208"/>
      <c r="K2840" s="208"/>
      <c r="L2840" s="208"/>
      <c r="M2840" s="618"/>
    </row>
    <row r="2841" spans="1:13" ht="15" customHeight="1">
      <c r="A2841" s="202"/>
      <c r="B2841" s="426"/>
      <c r="C2841" s="426"/>
      <c r="D2841" s="443">
        <v>2</v>
      </c>
      <c r="E2841" s="203"/>
      <c r="F2841" s="204"/>
      <c r="G2841" s="205"/>
      <c r="H2841" s="206" t="s">
        <v>1840</v>
      </c>
      <c r="I2841" s="207"/>
      <c r="J2841" s="211"/>
      <c r="K2841" s="211"/>
      <c r="L2841" s="211"/>
      <c r="M2841" s="618"/>
    </row>
    <row r="2842" spans="1:13" ht="12" customHeight="1">
      <c r="A2842" s="202"/>
      <c r="B2842" s="426"/>
      <c r="C2842" s="426"/>
      <c r="D2842" s="443"/>
      <c r="E2842" s="203">
        <v>3</v>
      </c>
      <c r="F2842" s="204"/>
      <c r="G2842" s="205"/>
      <c r="H2842" s="206"/>
      <c r="I2842" s="207" t="s">
        <v>850</v>
      </c>
      <c r="J2842" s="211">
        <v>2100</v>
      </c>
      <c r="K2842" s="211">
        <v>3459</v>
      </c>
      <c r="L2842" s="211"/>
      <c r="M2842" s="618"/>
    </row>
    <row r="2843" spans="1:13" ht="3.75" customHeight="1">
      <c r="A2843" s="202"/>
      <c r="B2843" s="426"/>
      <c r="C2843" s="426"/>
      <c r="D2843" s="443"/>
      <c r="E2843" s="203"/>
      <c r="F2843" s="204"/>
      <c r="G2843" s="205"/>
      <c r="H2843" s="206"/>
      <c r="I2843" s="207"/>
      <c r="J2843" s="211"/>
      <c r="K2843" s="211"/>
      <c r="L2843" s="211"/>
      <c r="M2843" s="618"/>
    </row>
    <row r="2844" spans="1:13" ht="20.25" customHeight="1">
      <c r="A2844" s="202"/>
      <c r="B2844" s="426"/>
      <c r="C2844" s="426"/>
      <c r="D2844" s="443"/>
      <c r="E2844" s="203"/>
      <c r="F2844" s="227"/>
      <c r="G2844" s="225"/>
      <c r="H2844" s="226"/>
      <c r="I2844" s="227" t="s">
        <v>1842</v>
      </c>
      <c r="J2844" s="247">
        <f>SUM(J2840:J2843)</f>
        <v>2100</v>
      </c>
      <c r="K2844" s="247">
        <f>SUM(K2840:K2843)</f>
        <v>3459</v>
      </c>
      <c r="L2844" s="247">
        <f>SUM(L2840:L2843)</f>
        <v>0</v>
      </c>
      <c r="M2844" s="724"/>
    </row>
    <row r="2845" spans="1:13" ht="3" customHeight="1">
      <c r="A2845" s="202"/>
      <c r="B2845" s="426"/>
      <c r="C2845" s="426"/>
      <c r="D2845" s="443"/>
      <c r="E2845" s="203"/>
      <c r="F2845" s="215"/>
      <c r="G2845" s="205"/>
      <c r="H2845" s="206"/>
      <c r="I2845" s="215"/>
      <c r="J2845" s="219"/>
      <c r="K2845" s="219"/>
      <c r="L2845" s="219"/>
      <c r="M2845" s="618"/>
    </row>
    <row r="2846" spans="1:13" ht="14.25" customHeight="1">
      <c r="A2846" s="202">
        <v>6</v>
      </c>
      <c r="B2846" s="426"/>
      <c r="C2846" s="426"/>
      <c r="D2846" s="443"/>
      <c r="E2846" s="203"/>
      <c r="F2846" s="204" t="s">
        <v>892</v>
      </c>
      <c r="G2846" s="205"/>
      <c r="H2846" s="206"/>
      <c r="I2846" s="207"/>
      <c r="J2846" s="208"/>
      <c r="K2846" s="208"/>
      <c r="L2846" s="208"/>
      <c r="M2846" s="618"/>
    </row>
    <row r="2847" spans="1:13" ht="14.25" customHeight="1">
      <c r="A2847" s="202"/>
      <c r="B2847" s="426">
        <v>1</v>
      </c>
      <c r="C2847" s="426">
        <v>2</v>
      </c>
      <c r="D2847" s="443"/>
      <c r="E2847" s="203"/>
      <c r="F2847" s="204"/>
      <c r="G2847" s="922" t="s">
        <v>891</v>
      </c>
      <c r="H2847" s="922"/>
      <c r="I2847" s="923"/>
      <c r="J2847" s="208"/>
      <c r="K2847" s="208"/>
      <c r="L2847" s="208"/>
      <c r="M2847" s="618"/>
    </row>
    <row r="2848" spans="1:13" ht="14.25" customHeight="1">
      <c r="A2848" s="202"/>
      <c r="B2848" s="426"/>
      <c r="C2848" s="426"/>
      <c r="D2848" s="443">
        <v>2</v>
      </c>
      <c r="E2848" s="203"/>
      <c r="F2848" s="204"/>
      <c r="G2848" s="205"/>
      <c r="H2848" s="206" t="s">
        <v>1840</v>
      </c>
      <c r="I2848" s="207"/>
      <c r="J2848" s="211"/>
      <c r="K2848" s="211"/>
      <c r="L2848" s="211"/>
      <c r="M2848" s="618"/>
    </row>
    <row r="2849" spans="1:13" ht="14.25" customHeight="1">
      <c r="A2849" s="202"/>
      <c r="B2849" s="426"/>
      <c r="C2849" s="426"/>
      <c r="D2849" s="443"/>
      <c r="E2849" s="203">
        <v>3</v>
      </c>
      <c r="F2849" s="204"/>
      <c r="G2849" s="205"/>
      <c r="H2849" s="206"/>
      <c r="I2849" s="207" t="s">
        <v>850</v>
      </c>
      <c r="J2849" s="211">
        <v>5000</v>
      </c>
      <c r="K2849" s="211">
        <v>5000</v>
      </c>
      <c r="L2849" s="211">
        <v>5000</v>
      </c>
      <c r="M2849" s="618">
        <f>L2849/K2849*100</f>
        <v>100</v>
      </c>
    </row>
    <row r="2850" spans="1:13" ht="5.25" customHeight="1">
      <c r="A2850" s="202"/>
      <c r="B2850" s="426"/>
      <c r="C2850" s="426"/>
      <c r="D2850" s="443"/>
      <c r="E2850" s="203"/>
      <c r="F2850" s="204"/>
      <c r="G2850" s="205"/>
      <c r="H2850" s="206"/>
      <c r="I2850" s="207"/>
      <c r="J2850" s="211"/>
      <c r="K2850" s="211"/>
      <c r="L2850" s="211"/>
      <c r="M2850" s="618"/>
    </row>
    <row r="2851" spans="1:13" ht="12.75" customHeight="1">
      <c r="A2851" s="202"/>
      <c r="B2851" s="426"/>
      <c r="C2851" s="426"/>
      <c r="D2851" s="443"/>
      <c r="E2851" s="355"/>
      <c r="F2851" s="401"/>
      <c r="G2851" s="402"/>
      <c r="H2851" s="401"/>
      <c r="I2851" s="468" t="s">
        <v>1853</v>
      </c>
      <c r="J2851" s="403">
        <f>SUM(J2849:J2850)</f>
        <v>5000</v>
      </c>
      <c r="K2851" s="403">
        <f>SUM(K2849:K2850)</f>
        <v>5000</v>
      </c>
      <c r="L2851" s="403">
        <f>SUM(L2849:L2850)</f>
        <v>5000</v>
      </c>
      <c r="M2851" s="621">
        <f>L2851/K2851*100</f>
        <v>100</v>
      </c>
    </row>
    <row r="2852" spans="1:13" ht="3" customHeight="1">
      <c r="A2852" s="202"/>
      <c r="B2852" s="426"/>
      <c r="C2852" s="426"/>
      <c r="D2852" s="443"/>
      <c r="E2852" s="203"/>
      <c r="F2852" s="204"/>
      <c r="G2852" s="205"/>
      <c r="H2852" s="206"/>
      <c r="I2852" s="205"/>
      <c r="J2852" s="213"/>
      <c r="K2852" s="213"/>
      <c r="L2852" s="213"/>
      <c r="M2852" s="618"/>
    </row>
    <row r="2853" spans="1:13" ht="18" customHeight="1">
      <c r="A2853" s="202"/>
      <c r="B2853" s="426">
        <v>2</v>
      </c>
      <c r="C2853" s="426">
        <v>2</v>
      </c>
      <c r="D2853" s="443"/>
      <c r="E2853" s="203"/>
      <c r="F2853" s="469"/>
      <c r="G2853" s="919" t="s">
        <v>867</v>
      </c>
      <c r="H2853" s="919"/>
      <c r="I2853" s="920"/>
      <c r="J2853" s="208"/>
      <c r="K2853" s="208"/>
      <c r="L2853" s="208"/>
      <c r="M2853" s="618"/>
    </row>
    <row r="2854" spans="1:13" ht="14.25" customHeight="1">
      <c r="A2854" s="202"/>
      <c r="B2854" s="426"/>
      <c r="C2854" s="426"/>
      <c r="D2854" s="443">
        <v>2</v>
      </c>
      <c r="E2854" s="203"/>
      <c r="F2854" s="204"/>
      <c r="G2854" s="205"/>
      <c r="H2854" s="206" t="s">
        <v>1840</v>
      </c>
      <c r="I2854" s="207"/>
      <c r="J2854" s="211"/>
      <c r="K2854" s="211"/>
      <c r="L2854" s="211"/>
      <c r="M2854" s="618"/>
    </row>
    <row r="2855" spans="1:13" ht="14.25" customHeight="1">
      <c r="A2855" s="202"/>
      <c r="B2855" s="426"/>
      <c r="C2855" s="426"/>
      <c r="D2855" s="443"/>
      <c r="E2855" s="203">
        <v>3</v>
      </c>
      <c r="F2855" s="204"/>
      <c r="G2855" s="205"/>
      <c r="H2855" s="206"/>
      <c r="I2855" s="207" t="s">
        <v>850</v>
      </c>
      <c r="J2855" s="211">
        <v>10000</v>
      </c>
      <c r="K2855" s="211">
        <v>22608</v>
      </c>
      <c r="L2855" s="211">
        <v>12366</v>
      </c>
      <c r="M2855" s="618">
        <f>L2855/K2855*100</f>
        <v>54.69745222929936</v>
      </c>
    </row>
    <row r="2856" spans="1:13" ht="6" customHeight="1">
      <c r="A2856" s="202"/>
      <c r="B2856" s="426"/>
      <c r="C2856" s="426"/>
      <c r="D2856" s="443"/>
      <c r="E2856" s="203"/>
      <c r="F2856" s="204"/>
      <c r="G2856" s="205"/>
      <c r="H2856" s="206"/>
      <c r="I2856" s="207"/>
      <c r="J2856" s="211"/>
      <c r="K2856" s="211"/>
      <c r="L2856" s="211"/>
      <c r="M2856" s="618"/>
    </row>
    <row r="2857" spans="1:13" ht="17.25" customHeight="1">
      <c r="A2857" s="202"/>
      <c r="B2857" s="426"/>
      <c r="C2857" s="426"/>
      <c r="D2857" s="443"/>
      <c r="E2857" s="203"/>
      <c r="F2857" s="248"/>
      <c r="G2857" s="222"/>
      <c r="H2857" s="223"/>
      <c r="I2857" s="401" t="s">
        <v>1853</v>
      </c>
      <c r="J2857" s="403">
        <f>SUM(J2855:J2856)</f>
        <v>10000</v>
      </c>
      <c r="K2857" s="403">
        <f>SUM(K2855:K2856)</f>
        <v>22608</v>
      </c>
      <c r="L2857" s="403">
        <f>SUM(L2855:L2856)</f>
        <v>12366</v>
      </c>
      <c r="M2857" s="621">
        <f>L2857/K2857*100</f>
        <v>54.69745222929936</v>
      </c>
    </row>
    <row r="2858" spans="1:13" ht="1.5" customHeight="1">
      <c r="A2858" s="202"/>
      <c r="B2858" s="426"/>
      <c r="C2858" s="426"/>
      <c r="D2858" s="443"/>
      <c r="E2858" s="203"/>
      <c r="F2858" s="557"/>
      <c r="G2858" s="558"/>
      <c r="H2858" s="559"/>
      <c r="I2858" s="485"/>
      <c r="J2858" s="556"/>
      <c r="K2858" s="556"/>
      <c r="L2858" s="556"/>
      <c r="M2858" s="618"/>
    </row>
    <row r="2859" spans="1:13" ht="3" customHeight="1" hidden="1">
      <c r="A2859" s="202"/>
      <c r="B2859" s="426"/>
      <c r="C2859" s="426"/>
      <c r="D2859" s="443"/>
      <c r="E2859" s="203"/>
      <c r="F2859" s="215"/>
      <c r="G2859" s="205"/>
      <c r="H2859" s="206"/>
      <c r="I2859" s="406"/>
      <c r="J2859" s="213"/>
      <c r="K2859" s="213"/>
      <c r="L2859" s="213"/>
      <c r="M2859" s="618" t="e">
        <f>L2859/K2859*100</f>
        <v>#DIV/0!</v>
      </c>
    </row>
    <row r="2860" spans="1:13" ht="15.75" customHeight="1">
      <c r="A2860" s="202"/>
      <c r="B2860" s="426">
        <v>3</v>
      </c>
      <c r="C2860" s="426">
        <v>2</v>
      </c>
      <c r="D2860" s="443"/>
      <c r="E2860" s="203"/>
      <c r="F2860" s="215"/>
      <c r="G2860" s="919" t="s">
        <v>1421</v>
      </c>
      <c r="H2860" s="919"/>
      <c r="I2860" s="920"/>
      <c r="J2860" s="406"/>
      <c r="K2860" s="213"/>
      <c r="L2860" s="213"/>
      <c r="M2860" s="618"/>
    </row>
    <row r="2861" spans="1:13" ht="12.75" customHeight="1">
      <c r="A2861" s="202"/>
      <c r="B2861" s="426"/>
      <c r="C2861" s="426"/>
      <c r="D2861" s="443"/>
      <c r="E2861" s="203"/>
      <c r="F2861" s="215"/>
      <c r="G2861" s="919" t="s">
        <v>1422</v>
      </c>
      <c r="H2861" s="919"/>
      <c r="I2861" s="920"/>
      <c r="J2861" s="406"/>
      <c r="K2861" s="213"/>
      <c r="L2861" s="213"/>
      <c r="M2861" s="618"/>
    </row>
    <row r="2862" spans="1:13" ht="15.75" customHeight="1">
      <c r="A2862" s="202"/>
      <c r="B2862" s="426"/>
      <c r="C2862" s="426"/>
      <c r="D2862" s="443">
        <v>2</v>
      </c>
      <c r="E2862" s="203"/>
      <c r="F2862" s="215"/>
      <c r="G2862" s="205"/>
      <c r="H2862" s="206" t="s">
        <v>1840</v>
      </c>
      <c r="I2862" s="406"/>
      <c r="J2862" s="213"/>
      <c r="K2862" s="213"/>
      <c r="L2862" s="213"/>
      <c r="M2862" s="618"/>
    </row>
    <row r="2863" spans="1:13" ht="15.75" customHeight="1">
      <c r="A2863" s="202"/>
      <c r="B2863" s="426"/>
      <c r="C2863" s="426"/>
      <c r="D2863" s="443"/>
      <c r="E2863" s="203">
        <v>3</v>
      </c>
      <c r="F2863" s="215"/>
      <c r="G2863" s="205"/>
      <c r="H2863" s="206"/>
      <c r="I2863" s="207" t="s">
        <v>850</v>
      </c>
      <c r="J2863" s="213"/>
      <c r="K2863" s="211">
        <v>1250</v>
      </c>
      <c r="L2863" s="211">
        <v>1250</v>
      </c>
      <c r="M2863" s="618">
        <f>L2863/K2863*100</f>
        <v>100</v>
      </c>
    </row>
    <row r="2864" spans="1:13" ht="3.75" customHeight="1">
      <c r="A2864" s="202"/>
      <c r="B2864" s="426"/>
      <c r="C2864" s="426"/>
      <c r="D2864" s="443"/>
      <c r="E2864" s="203"/>
      <c r="F2864" s="215"/>
      <c r="G2864" s="205"/>
      <c r="H2864" s="206"/>
      <c r="I2864" s="406"/>
      <c r="J2864" s="213"/>
      <c r="K2864" s="213"/>
      <c r="L2864" s="213"/>
      <c r="M2864" s="618"/>
    </row>
    <row r="2865" spans="1:13" ht="12.75" customHeight="1">
      <c r="A2865" s="202"/>
      <c r="B2865" s="426"/>
      <c r="C2865" s="426"/>
      <c r="D2865" s="443"/>
      <c r="E2865" s="203"/>
      <c r="F2865" s="221"/>
      <c r="G2865" s="222"/>
      <c r="H2865" s="223"/>
      <c r="I2865" s="401" t="s">
        <v>1853</v>
      </c>
      <c r="J2865" s="403">
        <f>SUM(J2862:J2864)</f>
        <v>0</v>
      </c>
      <c r="K2865" s="403">
        <f>SUM(K2862:K2864)</f>
        <v>1250</v>
      </c>
      <c r="L2865" s="403">
        <f>SUM(L2862:L2864)</f>
        <v>1250</v>
      </c>
      <c r="M2865" s="621">
        <f>L2865/K2865*100</f>
        <v>100</v>
      </c>
    </row>
    <row r="2866" spans="1:13" ht="6.75" customHeight="1">
      <c r="A2866" s="202"/>
      <c r="B2866" s="426"/>
      <c r="C2866" s="426"/>
      <c r="D2866" s="443"/>
      <c r="E2866" s="203"/>
      <c r="F2866" s="215"/>
      <c r="G2866" s="205"/>
      <c r="H2866" s="206"/>
      <c r="I2866" s="215"/>
      <c r="J2866" s="219"/>
      <c r="K2866" s="219"/>
      <c r="L2866" s="219"/>
      <c r="M2866" s="618"/>
    </row>
    <row r="2867" spans="1:13" ht="20.25" customHeight="1">
      <c r="A2867" s="202"/>
      <c r="B2867" s="426"/>
      <c r="C2867" s="426"/>
      <c r="D2867" s="443"/>
      <c r="E2867" s="203"/>
      <c r="F2867" s="227"/>
      <c r="G2867" s="225"/>
      <c r="H2867" s="226"/>
      <c r="I2867" s="227" t="s">
        <v>1842</v>
      </c>
      <c r="J2867" s="218">
        <f>SUM(J2849:J2865)/2</f>
        <v>15000</v>
      </c>
      <c r="K2867" s="218">
        <f>SUM(K2849:K2865)/2</f>
        <v>28858</v>
      </c>
      <c r="L2867" s="218">
        <f>SUM(L2849:L2865)/2</f>
        <v>18616</v>
      </c>
      <c r="M2867" s="724">
        <f>L2867/K2867*100</f>
        <v>64.50897498094116</v>
      </c>
    </row>
    <row r="2868" spans="1:13" ht="9" customHeight="1">
      <c r="A2868" s="202"/>
      <c r="B2868" s="426"/>
      <c r="C2868" s="426"/>
      <c r="D2868" s="443"/>
      <c r="E2868" s="203"/>
      <c r="F2868" s="215"/>
      <c r="G2868" s="205"/>
      <c r="H2868" s="206"/>
      <c r="I2868" s="215"/>
      <c r="J2868" s="219"/>
      <c r="K2868" s="219"/>
      <c r="L2868" s="219"/>
      <c r="M2868" s="618"/>
    </row>
    <row r="2869" spans="1:13" ht="15.75" customHeight="1">
      <c r="A2869" s="202">
        <v>7</v>
      </c>
      <c r="B2869" s="426"/>
      <c r="C2869" s="426">
        <v>2</v>
      </c>
      <c r="D2869" s="443"/>
      <c r="E2869" s="203"/>
      <c r="F2869" s="215" t="s">
        <v>1915</v>
      </c>
      <c r="G2869" s="205"/>
      <c r="H2869" s="206"/>
      <c r="I2869" s="215"/>
      <c r="J2869" s="219"/>
      <c r="K2869" s="219"/>
      <c r="L2869" s="219"/>
      <c r="M2869" s="618"/>
    </row>
    <row r="2870" spans="1:13" ht="15.75" customHeight="1">
      <c r="A2870" s="202"/>
      <c r="B2870" s="426"/>
      <c r="C2870" s="426"/>
      <c r="D2870" s="443">
        <v>2</v>
      </c>
      <c r="E2870" s="203"/>
      <c r="F2870" s="215"/>
      <c r="G2870" s="205"/>
      <c r="H2870" s="206" t="s">
        <v>1840</v>
      </c>
      <c r="I2870" s="215"/>
      <c r="J2870" s="219"/>
      <c r="K2870" s="219"/>
      <c r="L2870" s="219"/>
      <c r="M2870" s="618"/>
    </row>
    <row r="2871" spans="1:13" ht="12.75" customHeight="1">
      <c r="A2871" s="202"/>
      <c r="B2871" s="426"/>
      <c r="C2871" s="426"/>
      <c r="D2871" s="443"/>
      <c r="E2871" s="203">
        <v>3</v>
      </c>
      <c r="F2871" s="215"/>
      <c r="G2871" s="205"/>
      <c r="H2871" s="206"/>
      <c r="I2871" s="207" t="s">
        <v>850</v>
      </c>
      <c r="J2871" s="211">
        <v>15000</v>
      </c>
      <c r="K2871" s="211">
        <v>26550</v>
      </c>
      <c r="L2871" s="211">
        <v>23510</v>
      </c>
      <c r="M2871" s="618">
        <f>L2871/K2871*100</f>
        <v>88.54990583804143</v>
      </c>
    </row>
    <row r="2872" spans="1:13" ht="3.75" customHeight="1">
      <c r="A2872" s="202"/>
      <c r="B2872" s="426"/>
      <c r="C2872" s="426"/>
      <c r="D2872" s="443"/>
      <c r="E2872" s="203"/>
      <c r="F2872" s="215"/>
      <c r="G2872" s="205"/>
      <c r="H2872" s="206"/>
      <c r="I2872" s="215"/>
      <c r="J2872" s="219"/>
      <c r="K2872" s="219"/>
      <c r="L2872" s="219"/>
      <c r="M2872" s="618"/>
    </row>
    <row r="2873" spans="1:13" ht="19.5" customHeight="1">
      <c r="A2873" s="202"/>
      <c r="B2873" s="426"/>
      <c r="C2873" s="426"/>
      <c r="D2873" s="443"/>
      <c r="E2873" s="203"/>
      <c r="F2873" s="227"/>
      <c r="G2873" s="225"/>
      <c r="H2873" s="226"/>
      <c r="I2873" s="227" t="s">
        <v>1842</v>
      </c>
      <c r="J2873" s="218">
        <f>SUM(J2871:J2872)</f>
        <v>15000</v>
      </c>
      <c r="K2873" s="218">
        <f>SUM(K2871:K2872)</f>
        <v>26550</v>
      </c>
      <c r="L2873" s="218">
        <f>SUM(L2871:L2872)</f>
        <v>23510</v>
      </c>
      <c r="M2873" s="724">
        <f>L2873/K2873*100</f>
        <v>88.54990583804143</v>
      </c>
    </row>
    <row r="2874" spans="1:13" ht="8.25" customHeight="1">
      <c r="A2874" s="202"/>
      <c r="B2874" s="426"/>
      <c r="C2874" s="426"/>
      <c r="D2874" s="443"/>
      <c r="E2874" s="203"/>
      <c r="F2874" s="215"/>
      <c r="G2874" s="205"/>
      <c r="H2874" s="206"/>
      <c r="I2874" s="215"/>
      <c r="J2874" s="219"/>
      <c r="K2874" s="219"/>
      <c r="L2874" s="219"/>
      <c r="M2874" s="618"/>
    </row>
    <row r="2875" spans="1:13" ht="25.5" customHeight="1">
      <c r="A2875" s="202">
        <v>8</v>
      </c>
      <c r="B2875" s="426"/>
      <c r="C2875" s="426">
        <v>2</v>
      </c>
      <c r="D2875" s="443"/>
      <c r="E2875" s="203"/>
      <c r="F2875" s="910" t="s">
        <v>868</v>
      </c>
      <c r="G2875" s="911"/>
      <c r="H2875" s="911"/>
      <c r="I2875" s="912"/>
      <c r="J2875" s="359"/>
      <c r="K2875" s="219"/>
      <c r="L2875" s="219"/>
      <c r="M2875" s="618"/>
    </row>
    <row r="2876" spans="1:13" ht="15" customHeight="1">
      <c r="A2876" s="202"/>
      <c r="B2876" s="426"/>
      <c r="C2876" s="426"/>
      <c r="D2876" s="443">
        <v>2</v>
      </c>
      <c r="E2876" s="203"/>
      <c r="F2876" s="215"/>
      <c r="G2876" s="205"/>
      <c r="H2876" s="206" t="s">
        <v>1840</v>
      </c>
      <c r="I2876" s="215"/>
      <c r="J2876" s="219"/>
      <c r="K2876" s="219"/>
      <c r="L2876" s="219"/>
      <c r="M2876" s="618"/>
    </row>
    <row r="2877" spans="1:13" ht="15" customHeight="1">
      <c r="A2877" s="202"/>
      <c r="B2877" s="426"/>
      <c r="C2877" s="426"/>
      <c r="D2877" s="443"/>
      <c r="E2877" s="203">
        <v>3</v>
      </c>
      <c r="F2877" s="215"/>
      <c r="G2877" s="205"/>
      <c r="H2877" s="206"/>
      <c r="I2877" s="207" t="s">
        <v>850</v>
      </c>
      <c r="J2877" s="211">
        <v>16000</v>
      </c>
      <c r="K2877" s="211">
        <v>16000</v>
      </c>
      <c r="L2877" s="211"/>
      <c r="M2877" s="618"/>
    </row>
    <row r="2878" spans="1:13" ht="4.5" customHeight="1">
      <c r="A2878" s="202"/>
      <c r="B2878" s="426"/>
      <c r="C2878" s="426"/>
      <c r="D2878" s="443"/>
      <c r="E2878" s="203"/>
      <c r="F2878" s="215"/>
      <c r="G2878" s="205"/>
      <c r="H2878" s="206"/>
      <c r="I2878" s="215"/>
      <c r="J2878" s="219"/>
      <c r="K2878" s="219"/>
      <c r="L2878" s="219"/>
      <c r="M2878" s="618"/>
    </row>
    <row r="2879" spans="1:13" ht="20.25" customHeight="1">
      <c r="A2879" s="202"/>
      <c r="B2879" s="426"/>
      <c r="C2879" s="426"/>
      <c r="D2879" s="443"/>
      <c r="E2879" s="203"/>
      <c r="F2879" s="227"/>
      <c r="G2879" s="225"/>
      <c r="H2879" s="226"/>
      <c r="I2879" s="227" t="s">
        <v>1842</v>
      </c>
      <c r="J2879" s="218">
        <f>SUM(J2877:J2878)</f>
        <v>16000</v>
      </c>
      <c r="K2879" s="218">
        <f>SUM(K2877:K2878)</f>
        <v>16000</v>
      </c>
      <c r="L2879" s="218">
        <f>SUM(L2877:L2878)</f>
        <v>0</v>
      </c>
      <c r="M2879" s="724"/>
    </row>
    <row r="2880" spans="1:13" ht="12" customHeight="1">
      <c r="A2880" s="202"/>
      <c r="B2880" s="426"/>
      <c r="C2880" s="426"/>
      <c r="D2880" s="443"/>
      <c r="E2880" s="203"/>
      <c r="F2880" s="215"/>
      <c r="G2880" s="205"/>
      <c r="H2880" s="206"/>
      <c r="I2880" s="215"/>
      <c r="J2880" s="219"/>
      <c r="K2880" s="219"/>
      <c r="L2880" s="219"/>
      <c r="M2880" s="618"/>
    </row>
    <row r="2881" spans="1:13" ht="15" customHeight="1">
      <c r="A2881" s="202">
        <v>9</v>
      </c>
      <c r="B2881" s="426"/>
      <c r="C2881" s="426">
        <v>1</v>
      </c>
      <c r="D2881" s="443"/>
      <c r="E2881" s="203"/>
      <c r="F2881" s="215" t="s">
        <v>1423</v>
      </c>
      <c r="G2881" s="205"/>
      <c r="H2881" s="206"/>
      <c r="I2881" s="215"/>
      <c r="J2881" s="219"/>
      <c r="K2881" s="219"/>
      <c r="L2881" s="219"/>
      <c r="M2881" s="618"/>
    </row>
    <row r="2882" spans="1:13" ht="18" customHeight="1">
      <c r="A2882" s="202"/>
      <c r="B2882" s="426"/>
      <c r="C2882" s="426"/>
      <c r="D2882" s="443">
        <v>2</v>
      </c>
      <c r="E2882" s="203"/>
      <c r="F2882" s="215"/>
      <c r="G2882" s="205"/>
      <c r="H2882" s="206" t="s">
        <v>1840</v>
      </c>
      <c r="I2882" s="215"/>
      <c r="J2882" s="219"/>
      <c r="K2882" s="219"/>
      <c r="L2882" s="219"/>
      <c r="M2882" s="618"/>
    </row>
    <row r="2883" spans="1:13" ht="15" customHeight="1">
      <c r="A2883" s="202"/>
      <c r="B2883" s="426"/>
      <c r="C2883" s="426"/>
      <c r="D2883" s="443"/>
      <c r="E2883" s="203">
        <v>3</v>
      </c>
      <c r="F2883" s="215"/>
      <c r="G2883" s="205"/>
      <c r="H2883" s="206"/>
      <c r="I2883" s="207" t="s">
        <v>850</v>
      </c>
      <c r="J2883" s="219"/>
      <c r="K2883" s="211">
        <v>260</v>
      </c>
      <c r="L2883" s="211">
        <v>260</v>
      </c>
      <c r="M2883" s="618">
        <f>L2883/K2883*100</f>
        <v>100</v>
      </c>
    </row>
    <row r="2884" spans="1:13" ht="9.75" customHeight="1">
      <c r="A2884" s="202"/>
      <c r="B2884" s="426"/>
      <c r="C2884" s="426"/>
      <c r="D2884" s="443"/>
      <c r="E2884" s="203"/>
      <c r="F2884" s="215"/>
      <c r="G2884" s="205"/>
      <c r="H2884" s="206"/>
      <c r="I2884" s="215"/>
      <c r="J2884" s="219"/>
      <c r="K2884" s="219"/>
      <c r="L2884" s="219"/>
      <c r="M2884" s="618"/>
    </row>
    <row r="2885" spans="1:13" ht="15.75" customHeight="1">
      <c r="A2885" s="202"/>
      <c r="B2885" s="426"/>
      <c r="C2885" s="426"/>
      <c r="D2885" s="443"/>
      <c r="E2885" s="203"/>
      <c r="F2885" s="227"/>
      <c r="G2885" s="225"/>
      <c r="H2885" s="226"/>
      <c r="I2885" s="227" t="s">
        <v>1842</v>
      </c>
      <c r="J2885" s="218">
        <f>SUM(J2880:J2884)</f>
        <v>0</v>
      </c>
      <c r="K2885" s="218">
        <f>SUM(K2880:K2884)</f>
        <v>260</v>
      </c>
      <c r="L2885" s="218">
        <f>SUM(L2880:L2884)</f>
        <v>260</v>
      </c>
      <c r="M2885" s="724">
        <f>L2885/K2885*100</f>
        <v>100</v>
      </c>
    </row>
    <row r="2886" spans="1:13" ht="6" customHeight="1">
      <c r="A2886" s="202"/>
      <c r="B2886" s="426"/>
      <c r="C2886" s="426"/>
      <c r="D2886" s="443"/>
      <c r="E2886" s="203"/>
      <c r="F2886" s="215"/>
      <c r="G2886" s="205"/>
      <c r="H2886" s="206"/>
      <c r="I2886" s="215"/>
      <c r="J2886" s="219"/>
      <c r="K2886" s="219"/>
      <c r="L2886" s="219"/>
      <c r="M2886" s="618"/>
    </row>
    <row r="2887" spans="1:13" ht="15" customHeight="1">
      <c r="A2887" s="202">
        <v>10</v>
      </c>
      <c r="B2887" s="426"/>
      <c r="C2887" s="426">
        <v>1</v>
      </c>
      <c r="D2887" s="443"/>
      <c r="E2887" s="203"/>
      <c r="F2887" s="215" t="s">
        <v>1424</v>
      </c>
      <c r="G2887" s="205"/>
      <c r="H2887" s="206"/>
      <c r="I2887" s="215"/>
      <c r="J2887" s="219"/>
      <c r="K2887" s="219"/>
      <c r="L2887" s="219"/>
      <c r="M2887" s="618"/>
    </row>
    <row r="2888" spans="1:13" ht="15" customHeight="1">
      <c r="A2888" s="202"/>
      <c r="B2888" s="426"/>
      <c r="C2888" s="426"/>
      <c r="D2888" s="443"/>
      <c r="E2888" s="203"/>
      <c r="F2888" s="215" t="s">
        <v>1425</v>
      </c>
      <c r="G2888" s="205"/>
      <c r="H2888" s="206"/>
      <c r="I2888" s="215"/>
      <c r="J2888" s="219"/>
      <c r="K2888" s="219"/>
      <c r="L2888" s="219"/>
      <c r="M2888" s="618"/>
    </row>
    <row r="2889" spans="1:13" ht="15" customHeight="1">
      <c r="A2889" s="202"/>
      <c r="B2889" s="426"/>
      <c r="C2889" s="426"/>
      <c r="D2889" s="443">
        <v>2</v>
      </c>
      <c r="E2889" s="203"/>
      <c r="F2889" s="215"/>
      <c r="G2889" s="205"/>
      <c r="H2889" s="206" t="s">
        <v>1840</v>
      </c>
      <c r="I2889" s="215"/>
      <c r="J2889" s="219"/>
      <c r="K2889" s="219"/>
      <c r="L2889" s="219"/>
      <c r="M2889" s="618"/>
    </row>
    <row r="2890" spans="1:13" ht="15" customHeight="1">
      <c r="A2890" s="202"/>
      <c r="B2890" s="426"/>
      <c r="C2890" s="426"/>
      <c r="D2890" s="443"/>
      <c r="E2890" s="203">
        <v>3</v>
      </c>
      <c r="F2890" s="215"/>
      <c r="G2890" s="205"/>
      <c r="H2890" s="206"/>
      <c r="I2890" s="207" t="s">
        <v>850</v>
      </c>
      <c r="J2890" s="219"/>
      <c r="K2890" s="211">
        <v>672</v>
      </c>
      <c r="L2890" s="211">
        <v>672</v>
      </c>
      <c r="M2890" s="618">
        <f>L2890/K2890*100</f>
        <v>100</v>
      </c>
    </row>
    <row r="2891" spans="1:13" ht="4.5" customHeight="1">
      <c r="A2891" s="202"/>
      <c r="B2891" s="426"/>
      <c r="C2891" s="426"/>
      <c r="D2891" s="443"/>
      <c r="E2891" s="203"/>
      <c r="F2891" s="215"/>
      <c r="G2891" s="205"/>
      <c r="H2891" s="206"/>
      <c r="I2891" s="215"/>
      <c r="J2891" s="219"/>
      <c r="K2891" s="219"/>
      <c r="L2891" s="219"/>
      <c r="M2891" s="618"/>
    </row>
    <row r="2892" spans="1:13" ht="15" customHeight="1">
      <c r="A2892" s="202"/>
      <c r="B2892" s="426"/>
      <c r="C2892" s="426"/>
      <c r="D2892" s="443"/>
      <c r="E2892" s="203"/>
      <c r="F2892" s="227"/>
      <c r="G2892" s="225"/>
      <c r="H2892" s="226"/>
      <c r="I2892" s="227" t="s">
        <v>1842</v>
      </c>
      <c r="J2892" s="218">
        <f>SUM(J2889:J2891)</f>
        <v>0</v>
      </c>
      <c r="K2892" s="218">
        <f>SUM(K2889:K2891)</f>
        <v>672</v>
      </c>
      <c r="L2892" s="218">
        <f>SUM(L2889:L2891)</f>
        <v>672</v>
      </c>
      <c r="M2892" s="724">
        <f>L2892/K2892*100</f>
        <v>100</v>
      </c>
    </row>
    <row r="2893" spans="1:13" ht="5.25" customHeight="1">
      <c r="A2893" s="202"/>
      <c r="B2893" s="426"/>
      <c r="C2893" s="426"/>
      <c r="D2893" s="443"/>
      <c r="E2893" s="203"/>
      <c r="F2893" s="215"/>
      <c r="G2893" s="205"/>
      <c r="H2893" s="206"/>
      <c r="I2893" s="215"/>
      <c r="J2893" s="219"/>
      <c r="K2893" s="219"/>
      <c r="L2893" s="219"/>
      <c r="M2893" s="618"/>
    </row>
    <row r="2894" spans="1:13" ht="15" customHeight="1">
      <c r="A2894" s="202">
        <v>11</v>
      </c>
      <c r="B2894" s="426"/>
      <c r="C2894" s="426">
        <v>2</v>
      </c>
      <c r="D2894" s="443"/>
      <c r="E2894" s="203"/>
      <c r="F2894" s="215" t="s">
        <v>1426</v>
      </c>
      <c r="G2894" s="205"/>
      <c r="H2894" s="206"/>
      <c r="I2894" s="215"/>
      <c r="J2894" s="219"/>
      <c r="K2894" s="219"/>
      <c r="L2894" s="219"/>
      <c r="M2894" s="618"/>
    </row>
    <row r="2895" spans="1:13" ht="15" customHeight="1">
      <c r="A2895" s="202"/>
      <c r="B2895" s="426"/>
      <c r="C2895" s="426"/>
      <c r="D2895" s="443">
        <v>2</v>
      </c>
      <c r="E2895" s="203"/>
      <c r="F2895" s="215"/>
      <c r="G2895" s="205"/>
      <c r="H2895" s="206" t="s">
        <v>1840</v>
      </c>
      <c r="I2895" s="215"/>
      <c r="J2895" s="219"/>
      <c r="K2895" s="219"/>
      <c r="L2895" s="219"/>
      <c r="M2895" s="618"/>
    </row>
    <row r="2896" spans="1:13" ht="15" customHeight="1">
      <c r="A2896" s="202"/>
      <c r="B2896" s="426"/>
      <c r="C2896" s="426"/>
      <c r="D2896" s="443"/>
      <c r="E2896" s="203">
        <v>3</v>
      </c>
      <c r="F2896" s="215"/>
      <c r="G2896" s="205"/>
      <c r="H2896" s="206"/>
      <c r="I2896" s="207" t="s">
        <v>850</v>
      </c>
      <c r="J2896" s="219"/>
      <c r="K2896" s="211">
        <v>1000</v>
      </c>
      <c r="L2896" s="211">
        <v>1000</v>
      </c>
      <c r="M2896" s="618">
        <f>L2896/K2896*100</f>
        <v>100</v>
      </c>
    </row>
    <row r="2897" spans="1:13" ht="5.25" customHeight="1">
      <c r="A2897" s="202"/>
      <c r="B2897" s="426"/>
      <c r="C2897" s="426"/>
      <c r="D2897" s="443"/>
      <c r="E2897" s="203"/>
      <c r="F2897" s="215"/>
      <c r="G2897" s="205"/>
      <c r="H2897" s="206"/>
      <c r="I2897" s="215"/>
      <c r="J2897" s="219"/>
      <c r="K2897" s="219"/>
      <c r="L2897" s="219"/>
      <c r="M2897" s="618"/>
    </row>
    <row r="2898" spans="1:13" ht="15" customHeight="1">
      <c r="A2898" s="202"/>
      <c r="B2898" s="426"/>
      <c r="C2898" s="426"/>
      <c r="D2898" s="443"/>
      <c r="E2898" s="203"/>
      <c r="F2898" s="227"/>
      <c r="G2898" s="225"/>
      <c r="H2898" s="226"/>
      <c r="I2898" s="227" t="s">
        <v>1842</v>
      </c>
      <c r="J2898" s="218">
        <f>SUM(J2895:J2896)</f>
        <v>0</v>
      </c>
      <c r="K2898" s="218">
        <f>SUM(K2895:K2896)</f>
        <v>1000</v>
      </c>
      <c r="L2898" s="218">
        <f>SUM(L2895:L2896)</f>
        <v>1000</v>
      </c>
      <c r="M2898" s="724">
        <f>L2898/K2898*100</f>
        <v>100</v>
      </c>
    </row>
    <row r="2899" spans="1:13" ht="2.25" customHeight="1">
      <c r="A2899" s="202"/>
      <c r="B2899" s="426"/>
      <c r="C2899" s="426"/>
      <c r="D2899" s="443"/>
      <c r="E2899" s="203"/>
      <c r="F2899" s="215"/>
      <c r="G2899" s="205"/>
      <c r="H2899" s="206"/>
      <c r="I2899" s="215"/>
      <c r="J2899" s="219"/>
      <c r="K2899" s="219"/>
      <c r="L2899" s="219"/>
      <c r="M2899" s="618"/>
    </row>
    <row r="2900" spans="1:13" ht="15" customHeight="1">
      <c r="A2900" s="202">
        <v>12</v>
      </c>
      <c r="B2900" s="426"/>
      <c r="C2900" s="426">
        <v>2</v>
      </c>
      <c r="D2900" s="443"/>
      <c r="E2900" s="203"/>
      <c r="F2900" s="215" t="s">
        <v>1435</v>
      </c>
      <c r="G2900" s="205"/>
      <c r="H2900" s="206"/>
      <c r="I2900" s="215"/>
      <c r="J2900" s="219"/>
      <c r="K2900" s="219"/>
      <c r="L2900" s="219"/>
      <c r="M2900" s="618"/>
    </row>
    <row r="2901" spans="1:13" ht="15" customHeight="1">
      <c r="A2901" s="202"/>
      <c r="B2901" s="426"/>
      <c r="C2901" s="426"/>
      <c r="D2901" s="443">
        <v>2</v>
      </c>
      <c r="E2901" s="203"/>
      <c r="F2901" s="215"/>
      <c r="G2901" s="205"/>
      <c r="H2901" s="206" t="s">
        <v>1840</v>
      </c>
      <c r="I2901" s="215"/>
      <c r="J2901" s="219"/>
      <c r="K2901" s="219"/>
      <c r="L2901" s="219"/>
      <c r="M2901" s="618"/>
    </row>
    <row r="2902" spans="1:13" ht="15" customHeight="1">
      <c r="A2902" s="202"/>
      <c r="B2902" s="426"/>
      <c r="C2902" s="426"/>
      <c r="D2902" s="443"/>
      <c r="E2902" s="203">
        <v>3</v>
      </c>
      <c r="F2902" s="215"/>
      <c r="G2902" s="205"/>
      <c r="H2902" s="206"/>
      <c r="I2902" s="207" t="s">
        <v>850</v>
      </c>
      <c r="J2902" s="219"/>
      <c r="K2902" s="211">
        <v>31500</v>
      </c>
      <c r="L2902" s="211">
        <v>31500</v>
      </c>
      <c r="M2902" s="618">
        <f>L2902/K2902*100</f>
        <v>100</v>
      </c>
    </row>
    <row r="2903" spans="1:13" ht="5.25" customHeight="1">
      <c r="A2903" s="202"/>
      <c r="B2903" s="426"/>
      <c r="C2903" s="426"/>
      <c r="D2903" s="443"/>
      <c r="E2903" s="203"/>
      <c r="F2903" s="215"/>
      <c r="G2903" s="205"/>
      <c r="H2903" s="206"/>
      <c r="I2903" s="215"/>
      <c r="J2903" s="219"/>
      <c r="K2903" s="219"/>
      <c r="L2903" s="219"/>
      <c r="M2903" s="618"/>
    </row>
    <row r="2904" spans="1:13" ht="20.25" customHeight="1">
      <c r="A2904" s="202"/>
      <c r="B2904" s="426"/>
      <c r="C2904" s="426"/>
      <c r="D2904" s="443"/>
      <c r="E2904" s="203"/>
      <c r="F2904" s="227"/>
      <c r="G2904" s="225"/>
      <c r="H2904" s="226"/>
      <c r="I2904" s="227" t="s">
        <v>1842</v>
      </c>
      <c r="J2904" s="218">
        <f>SUM(J2899:J2903)</f>
        <v>0</v>
      </c>
      <c r="K2904" s="218">
        <f>SUM(K2899:K2903)</f>
        <v>31500</v>
      </c>
      <c r="L2904" s="218">
        <f>SUM(L2899:L2903)</f>
        <v>31500</v>
      </c>
      <c r="M2904" s="724">
        <f>L2904/K2904*100</f>
        <v>100</v>
      </c>
    </row>
    <row r="2905" spans="1:13" ht="3" customHeight="1">
      <c r="A2905" s="202"/>
      <c r="B2905" s="426"/>
      <c r="C2905" s="426"/>
      <c r="D2905" s="443"/>
      <c r="E2905" s="203"/>
      <c r="F2905" s="215"/>
      <c r="G2905" s="205"/>
      <c r="H2905" s="206"/>
      <c r="I2905" s="215"/>
      <c r="J2905" s="219"/>
      <c r="K2905" s="219"/>
      <c r="L2905" s="219"/>
      <c r="M2905" s="618"/>
    </row>
    <row r="2906" spans="1:13" ht="15" customHeight="1">
      <c r="A2906" s="202">
        <v>13</v>
      </c>
      <c r="B2906" s="426"/>
      <c r="C2906" s="426">
        <v>2</v>
      </c>
      <c r="D2906" s="443"/>
      <c r="E2906" s="203"/>
      <c r="F2906" s="215" t="s">
        <v>1436</v>
      </c>
      <c r="G2906" s="205"/>
      <c r="H2906" s="206"/>
      <c r="I2906" s="215"/>
      <c r="J2906" s="219"/>
      <c r="K2906" s="219"/>
      <c r="L2906" s="219"/>
      <c r="M2906" s="618"/>
    </row>
    <row r="2907" spans="1:13" ht="15" customHeight="1">
      <c r="A2907" s="202"/>
      <c r="B2907" s="426"/>
      <c r="C2907" s="426"/>
      <c r="D2907" s="443">
        <v>2</v>
      </c>
      <c r="E2907" s="203"/>
      <c r="F2907" s="215"/>
      <c r="G2907" s="205"/>
      <c r="H2907" s="206" t="s">
        <v>1840</v>
      </c>
      <c r="I2907" s="215"/>
      <c r="J2907" s="219"/>
      <c r="K2907" s="219"/>
      <c r="L2907" s="219"/>
      <c r="M2907" s="618"/>
    </row>
    <row r="2908" spans="1:13" ht="15" customHeight="1">
      <c r="A2908" s="202"/>
      <c r="B2908" s="426"/>
      <c r="C2908" s="426"/>
      <c r="D2908" s="443"/>
      <c r="E2908" s="203">
        <v>3</v>
      </c>
      <c r="F2908" s="215"/>
      <c r="G2908" s="205"/>
      <c r="H2908" s="206"/>
      <c r="I2908" s="207" t="s">
        <v>850</v>
      </c>
      <c r="J2908" s="219"/>
      <c r="K2908" s="211">
        <v>2000</v>
      </c>
      <c r="L2908" s="211"/>
      <c r="M2908" s="618"/>
    </row>
    <row r="2909" spans="1:13" ht="6" customHeight="1">
      <c r="A2909" s="202"/>
      <c r="B2909" s="426"/>
      <c r="C2909" s="426"/>
      <c r="D2909" s="443"/>
      <c r="E2909" s="203"/>
      <c r="F2909" s="215"/>
      <c r="G2909" s="205"/>
      <c r="H2909" s="206"/>
      <c r="I2909" s="215"/>
      <c r="J2909" s="219"/>
      <c r="K2909" s="219"/>
      <c r="L2909" s="219"/>
      <c r="M2909" s="618"/>
    </row>
    <row r="2910" spans="1:13" ht="18" customHeight="1">
      <c r="A2910" s="202"/>
      <c r="B2910" s="426"/>
      <c r="C2910" s="426"/>
      <c r="D2910" s="443"/>
      <c r="E2910" s="203"/>
      <c r="F2910" s="227"/>
      <c r="G2910" s="225"/>
      <c r="H2910" s="226"/>
      <c r="I2910" s="227" t="s">
        <v>1842</v>
      </c>
      <c r="J2910" s="218">
        <f>SUM(J2907:J2908)</f>
        <v>0</v>
      </c>
      <c r="K2910" s="218">
        <f>SUM(K2907:K2908)</f>
        <v>2000</v>
      </c>
      <c r="L2910" s="218">
        <f>SUM(L2907:L2908)</f>
        <v>0</v>
      </c>
      <c r="M2910" s="724"/>
    </row>
    <row r="2911" spans="1:13" ht="3.75" customHeight="1">
      <c r="A2911" s="202"/>
      <c r="B2911" s="426"/>
      <c r="C2911" s="426"/>
      <c r="D2911" s="443"/>
      <c r="E2911" s="203"/>
      <c r="F2911" s="215"/>
      <c r="G2911" s="205"/>
      <c r="H2911" s="206"/>
      <c r="I2911" s="215"/>
      <c r="J2911" s="219"/>
      <c r="K2911" s="219"/>
      <c r="L2911" s="219"/>
      <c r="M2911" s="618"/>
    </row>
    <row r="2912" spans="1:13" ht="12.75" customHeight="1">
      <c r="A2912" s="202">
        <v>14</v>
      </c>
      <c r="B2912" s="426"/>
      <c r="C2912" s="426">
        <v>2</v>
      </c>
      <c r="D2912" s="443"/>
      <c r="E2912" s="203"/>
      <c r="F2912" s="215" t="s">
        <v>1536</v>
      </c>
      <c r="G2912" s="205"/>
      <c r="H2912" s="206"/>
      <c r="I2912" s="215"/>
      <c r="J2912" s="219"/>
      <c r="K2912" s="219"/>
      <c r="L2912" s="219"/>
      <c r="M2912" s="618"/>
    </row>
    <row r="2913" spans="1:13" ht="14.25" customHeight="1">
      <c r="A2913" s="202"/>
      <c r="B2913" s="426"/>
      <c r="C2913" s="426"/>
      <c r="D2913" s="443"/>
      <c r="E2913" s="203"/>
      <c r="F2913" s="215" t="s">
        <v>1537</v>
      </c>
      <c r="G2913" s="205"/>
      <c r="H2913" s="206"/>
      <c r="I2913" s="215"/>
      <c r="J2913" s="219"/>
      <c r="K2913" s="219"/>
      <c r="L2913" s="219"/>
      <c r="M2913" s="618"/>
    </row>
    <row r="2914" spans="1:13" ht="15" customHeight="1">
      <c r="A2914" s="202"/>
      <c r="B2914" s="426"/>
      <c r="C2914" s="426"/>
      <c r="D2914" s="443">
        <v>2</v>
      </c>
      <c r="E2914" s="203"/>
      <c r="F2914" s="215"/>
      <c r="G2914" s="205"/>
      <c r="H2914" s="206" t="s">
        <v>1840</v>
      </c>
      <c r="I2914" s="215"/>
      <c r="J2914" s="219"/>
      <c r="K2914" s="219"/>
      <c r="L2914" s="219"/>
      <c r="M2914" s="618"/>
    </row>
    <row r="2915" spans="1:13" ht="15" customHeight="1">
      <c r="A2915" s="202"/>
      <c r="B2915" s="426"/>
      <c r="C2915" s="426"/>
      <c r="D2915" s="443"/>
      <c r="E2915" s="203">
        <v>3</v>
      </c>
      <c r="F2915" s="215"/>
      <c r="G2915" s="205"/>
      <c r="H2915" s="206"/>
      <c r="I2915" s="207" t="s">
        <v>850</v>
      </c>
      <c r="J2915" s="219"/>
      <c r="K2915" s="211">
        <v>210</v>
      </c>
      <c r="L2915" s="211">
        <v>210</v>
      </c>
      <c r="M2915" s="618">
        <f>L2915/K2915*100</f>
        <v>100</v>
      </c>
    </row>
    <row r="2916" spans="1:13" ht="3" customHeight="1">
      <c r="A2916" s="202"/>
      <c r="B2916" s="426"/>
      <c r="C2916" s="426"/>
      <c r="D2916" s="443"/>
      <c r="E2916" s="203"/>
      <c r="F2916" s="215"/>
      <c r="G2916" s="205"/>
      <c r="H2916" s="206"/>
      <c r="I2916" s="215"/>
      <c r="J2916" s="219"/>
      <c r="K2916" s="219"/>
      <c r="L2916" s="219"/>
      <c r="M2916" s="618"/>
    </row>
    <row r="2917" spans="1:13" ht="17.25" customHeight="1">
      <c r="A2917" s="202"/>
      <c r="B2917" s="426"/>
      <c r="C2917" s="426"/>
      <c r="D2917" s="443"/>
      <c r="E2917" s="203"/>
      <c r="F2917" s="227"/>
      <c r="G2917" s="225"/>
      <c r="H2917" s="226"/>
      <c r="I2917" s="227" t="s">
        <v>1842</v>
      </c>
      <c r="J2917" s="218">
        <f>SUM(J2912:J2916)</f>
        <v>0</v>
      </c>
      <c r="K2917" s="218">
        <f>SUM(K2912:K2916)</f>
        <v>210</v>
      </c>
      <c r="L2917" s="218">
        <f>SUM(L2912:L2916)</f>
        <v>210</v>
      </c>
      <c r="M2917" s="724">
        <f>L2917/K2917*100</f>
        <v>100</v>
      </c>
    </row>
    <row r="2918" spans="1:13" ht="3" customHeight="1">
      <c r="A2918" s="202"/>
      <c r="B2918" s="426"/>
      <c r="C2918" s="426"/>
      <c r="D2918" s="443"/>
      <c r="E2918" s="203"/>
      <c r="F2918" s="215"/>
      <c r="G2918" s="205"/>
      <c r="H2918" s="206"/>
      <c r="I2918" s="215"/>
      <c r="J2918" s="219"/>
      <c r="K2918" s="219"/>
      <c r="L2918" s="219"/>
      <c r="M2918" s="618"/>
    </row>
    <row r="2919" spans="1:13" ht="15" customHeight="1">
      <c r="A2919" s="202">
        <v>15</v>
      </c>
      <c r="B2919" s="426"/>
      <c r="C2919" s="426">
        <v>2</v>
      </c>
      <c r="D2919" s="443"/>
      <c r="E2919" s="203"/>
      <c r="F2919" s="215" t="s">
        <v>826</v>
      </c>
      <c r="G2919" s="205"/>
      <c r="H2919" s="206"/>
      <c r="I2919" s="215"/>
      <c r="J2919" s="219"/>
      <c r="K2919" s="219"/>
      <c r="L2919" s="219"/>
      <c r="M2919" s="618"/>
    </row>
    <row r="2920" spans="1:13" ht="15" customHeight="1">
      <c r="A2920" s="202"/>
      <c r="B2920" s="426"/>
      <c r="C2920" s="426"/>
      <c r="D2920" s="443">
        <v>2</v>
      </c>
      <c r="E2920" s="203"/>
      <c r="F2920" s="215"/>
      <c r="G2920" s="205"/>
      <c r="H2920" s="206" t="s">
        <v>1840</v>
      </c>
      <c r="I2920" s="215"/>
      <c r="J2920" s="219"/>
      <c r="K2920" s="219"/>
      <c r="L2920" s="219"/>
      <c r="M2920" s="618"/>
    </row>
    <row r="2921" spans="1:13" ht="15" customHeight="1">
      <c r="A2921" s="202"/>
      <c r="B2921" s="426"/>
      <c r="C2921" s="426"/>
      <c r="D2921" s="443"/>
      <c r="E2921" s="203">
        <v>3</v>
      </c>
      <c r="F2921" s="215"/>
      <c r="G2921" s="205"/>
      <c r="H2921" s="206"/>
      <c r="I2921" s="207" t="s">
        <v>850</v>
      </c>
      <c r="J2921" s="219"/>
      <c r="K2921" s="211">
        <v>7500</v>
      </c>
      <c r="L2921" s="211">
        <v>7350</v>
      </c>
      <c r="M2921" s="618">
        <f>L2921/K2921*100</f>
        <v>98</v>
      </c>
    </row>
    <row r="2922" spans="1:13" ht="12.75" customHeight="1">
      <c r="A2922" s="202"/>
      <c r="B2922" s="426"/>
      <c r="C2922" s="426"/>
      <c r="D2922" s="443"/>
      <c r="E2922" s="203"/>
      <c r="F2922" s="215"/>
      <c r="G2922" s="205"/>
      <c r="H2922" s="206"/>
      <c r="I2922" s="215"/>
      <c r="J2922" s="219"/>
      <c r="K2922" s="219"/>
      <c r="L2922" s="219"/>
      <c r="M2922" s="618"/>
    </row>
    <row r="2923" spans="1:13" ht="18" customHeight="1">
      <c r="A2923" s="202"/>
      <c r="B2923" s="426"/>
      <c r="C2923" s="426"/>
      <c r="D2923" s="443"/>
      <c r="E2923" s="203"/>
      <c r="F2923" s="227"/>
      <c r="G2923" s="225"/>
      <c r="H2923" s="226"/>
      <c r="I2923" s="227" t="s">
        <v>1842</v>
      </c>
      <c r="J2923" s="218">
        <f>SUM(J2918:J2922)</f>
        <v>0</v>
      </c>
      <c r="K2923" s="218">
        <f>SUM(K2918:K2922)</f>
        <v>7500</v>
      </c>
      <c r="L2923" s="218">
        <f>SUM(L2918:L2922)</f>
        <v>7350</v>
      </c>
      <c r="M2923" s="724">
        <f>L2923/K2923*100</f>
        <v>98</v>
      </c>
    </row>
    <row r="2924" spans="1:13" ht="15" customHeight="1">
      <c r="A2924" s="202"/>
      <c r="B2924" s="426"/>
      <c r="C2924" s="426"/>
      <c r="D2924" s="443"/>
      <c r="E2924" s="203"/>
      <c r="F2924" s="215"/>
      <c r="G2924" s="205"/>
      <c r="H2924" s="206"/>
      <c r="I2924" s="215"/>
      <c r="J2924" s="219"/>
      <c r="K2924" s="219"/>
      <c r="L2924" s="219"/>
      <c r="M2924" s="618"/>
    </row>
    <row r="2925" spans="1:13" ht="15" customHeight="1">
      <c r="A2925" s="202">
        <v>16</v>
      </c>
      <c r="B2925" s="426"/>
      <c r="C2925" s="426">
        <v>2</v>
      </c>
      <c r="D2925" s="443"/>
      <c r="E2925" s="203"/>
      <c r="F2925" s="215" t="s">
        <v>794</v>
      </c>
      <c r="G2925" s="205"/>
      <c r="H2925" s="206"/>
      <c r="I2925" s="215"/>
      <c r="J2925" s="219"/>
      <c r="K2925" s="219"/>
      <c r="L2925" s="219"/>
      <c r="M2925" s="618"/>
    </row>
    <row r="2926" spans="1:13" ht="15" customHeight="1">
      <c r="A2926" s="202"/>
      <c r="B2926" s="426"/>
      <c r="C2926" s="426"/>
      <c r="D2926" s="443">
        <v>2</v>
      </c>
      <c r="E2926" s="203"/>
      <c r="F2926" s="215"/>
      <c r="G2926" s="205"/>
      <c r="H2926" s="206" t="s">
        <v>1840</v>
      </c>
      <c r="I2926" s="215"/>
      <c r="J2926" s="219"/>
      <c r="K2926" s="219"/>
      <c r="L2926" s="219"/>
      <c r="M2926" s="618"/>
    </row>
    <row r="2927" spans="1:13" ht="15" customHeight="1">
      <c r="A2927" s="202"/>
      <c r="B2927" s="426"/>
      <c r="C2927" s="426"/>
      <c r="D2927" s="443"/>
      <c r="E2927" s="203">
        <v>3</v>
      </c>
      <c r="F2927" s="215"/>
      <c r="G2927" s="205"/>
      <c r="H2927" s="206"/>
      <c r="I2927" s="207" t="s">
        <v>850</v>
      </c>
      <c r="J2927" s="219"/>
      <c r="K2927" s="211">
        <v>4500</v>
      </c>
      <c r="L2927" s="211">
        <v>4500</v>
      </c>
      <c r="M2927" s="618">
        <f>L2927/K2927*100</f>
        <v>100</v>
      </c>
    </row>
    <row r="2928" spans="1:13" ht="15" customHeight="1">
      <c r="A2928" s="202"/>
      <c r="B2928" s="426"/>
      <c r="C2928" s="426"/>
      <c r="D2928" s="443"/>
      <c r="E2928" s="203"/>
      <c r="F2928" s="215"/>
      <c r="G2928" s="205"/>
      <c r="H2928" s="206"/>
      <c r="I2928" s="215"/>
      <c r="J2928" s="219"/>
      <c r="K2928" s="219"/>
      <c r="L2928" s="219"/>
      <c r="M2928" s="618"/>
    </row>
    <row r="2929" spans="1:13" ht="15" customHeight="1">
      <c r="A2929" s="202"/>
      <c r="B2929" s="426"/>
      <c r="C2929" s="426"/>
      <c r="D2929" s="443"/>
      <c r="E2929" s="203"/>
      <c r="F2929" s="227"/>
      <c r="G2929" s="225"/>
      <c r="H2929" s="226"/>
      <c r="I2929" s="227" t="s">
        <v>1842</v>
      </c>
      <c r="J2929" s="218">
        <f>SUM(J2924:J2928)</f>
        <v>0</v>
      </c>
      <c r="K2929" s="218">
        <f>SUM(K2924:K2928)</f>
        <v>4500</v>
      </c>
      <c r="L2929" s="218">
        <f>SUM(L2924:L2928)</f>
        <v>4500</v>
      </c>
      <c r="M2929" s="724">
        <f>L2929/K2929*100</f>
        <v>100</v>
      </c>
    </row>
    <row r="2930" spans="1:13" ht="15" customHeight="1">
      <c r="A2930" s="202"/>
      <c r="B2930" s="426"/>
      <c r="C2930" s="426"/>
      <c r="D2930" s="443"/>
      <c r="E2930" s="203"/>
      <c r="F2930" s="215"/>
      <c r="G2930" s="205"/>
      <c r="H2930" s="206"/>
      <c r="I2930" s="215"/>
      <c r="J2930" s="219"/>
      <c r="K2930" s="219"/>
      <c r="L2930" s="219"/>
      <c r="M2930" s="618"/>
    </row>
    <row r="2931" spans="1:13" ht="15" customHeight="1">
      <c r="A2931" s="202">
        <v>17</v>
      </c>
      <c r="B2931" s="426"/>
      <c r="C2931" s="426">
        <v>1</v>
      </c>
      <c r="D2931" s="443"/>
      <c r="E2931" s="203"/>
      <c r="F2931" s="215" t="s">
        <v>1469</v>
      </c>
      <c r="G2931" s="205"/>
      <c r="H2931" s="206"/>
      <c r="I2931" s="215"/>
      <c r="J2931" s="219"/>
      <c r="K2931" s="219"/>
      <c r="L2931" s="219"/>
      <c r="M2931" s="618"/>
    </row>
    <row r="2932" spans="1:13" ht="15" customHeight="1">
      <c r="A2932" s="202"/>
      <c r="B2932" s="426"/>
      <c r="C2932" s="426"/>
      <c r="D2932" s="443">
        <v>2</v>
      </c>
      <c r="E2932" s="203"/>
      <c r="F2932" s="215"/>
      <c r="G2932" s="205"/>
      <c r="H2932" s="206" t="s">
        <v>1840</v>
      </c>
      <c r="I2932" s="215"/>
      <c r="J2932" s="219"/>
      <c r="K2932" s="219"/>
      <c r="L2932" s="219"/>
      <c r="M2932" s="618"/>
    </row>
    <row r="2933" spans="1:13" ht="15" customHeight="1">
      <c r="A2933" s="202"/>
      <c r="B2933" s="426"/>
      <c r="C2933" s="426"/>
      <c r="D2933" s="443"/>
      <c r="E2933" s="203">
        <v>3</v>
      </c>
      <c r="F2933" s="215"/>
      <c r="G2933" s="205"/>
      <c r="H2933" s="206"/>
      <c r="I2933" s="207" t="s">
        <v>850</v>
      </c>
      <c r="J2933" s="219"/>
      <c r="K2933" s="211">
        <v>230</v>
      </c>
      <c r="L2933" s="211">
        <v>230</v>
      </c>
      <c r="M2933" s="618">
        <f>L2933/K2933*100</f>
        <v>100</v>
      </c>
    </row>
    <row r="2934" spans="1:13" ht="15" customHeight="1">
      <c r="A2934" s="202"/>
      <c r="B2934" s="426"/>
      <c r="C2934" s="426"/>
      <c r="D2934" s="443"/>
      <c r="E2934" s="203"/>
      <c r="F2934" s="215"/>
      <c r="G2934" s="205"/>
      <c r="H2934" s="206"/>
      <c r="I2934" s="215"/>
      <c r="J2934" s="219"/>
      <c r="K2934" s="219"/>
      <c r="L2934" s="219"/>
      <c r="M2934" s="618"/>
    </row>
    <row r="2935" spans="1:13" ht="21" customHeight="1">
      <c r="A2935" s="202"/>
      <c r="B2935" s="426"/>
      <c r="C2935" s="426"/>
      <c r="D2935" s="443"/>
      <c r="E2935" s="203"/>
      <c r="F2935" s="227"/>
      <c r="G2935" s="225"/>
      <c r="H2935" s="226"/>
      <c r="I2935" s="227" t="s">
        <v>1842</v>
      </c>
      <c r="J2935" s="218">
        <f>SUM(J2930:J2934)</f>
        <v>0</v>
      </c>
      <c r="K2935" s="218">
        <f>SUM(K2930:K2934)</f>
        <v>230</v>
      </c>
      <c r="L2935" s="218">
        <f>SUM(L2930:L2934)</f>
        <v>230</v>
      </c>
      <c r="M2935" s="724">
        <f>L2935/K2935*100</f>
        <v>100</v>
      </c>
    </row>
    <row r="2936" spans="1:13" ht="18" customHeight="1" thickBot="1">
      <c r="A2936" s="202"/>
      <c r="B2936" s="426"/>
      <c r="C2936" s="426"/>
      <c r="D2936" s="443"/>
      <c r="E2936" s="203"/>
      <c r="F2936" s="215"/>
      <c r="G2936" s="205"/>
      <c r="H2936" s="206"/>
      <c r="I2936" s="215"/>
      <c r="J2936" s="219"/>
      <c r="K2936" s="219"/>
      <c r="L2936" s="219"/>
      <c r="M2936" s="618"/>
    </row>
    <row r="2937" spans="1:13" ht="30" customHeight="1" thickBot="1">
      <c r="A2937" s="276"/>
      <c r="B2937" s="433"/>
      <c r="C2937" s="433"/>
      <c r="D2937" s="450"/>
      <c r="E2937" s="277"/>
      <c r="F2937" s="282"/>
      <c r="G2937" s="278"/>
      <c r="H2937" s="279"/>
      <c r="I2937" s="271" t="s">
        <v>720</v>
      </c>
      <c r="J2937" s="280">
        <f>SUM(J2797:J2936,-J2867-J2825)/2</f>
        <v>225532</v>
      </c>
      <c r="K2937" s="280">
        <f>SUM(K2797:K2936,-K2867-K2825)/2</f>
        <v>325955</v>
      </c>
      <c r="L2937" s="280">
        <f>SUM(L2797:L2936,-L2867-L2825)/2</f>
        <v>280119</v>
      </c>
      <c r="M2937" s="725">
        <f>L2937/K2937*100</f>
        <v>85.93793621818962</v>
      </c>
    </row>
    <row r="2938" spans="1:13" ht="9.75" customHeight="1">
      <c r="A2938" s="560"/>
      <c r="B2938" s="561"/>
      <c r="C2938" s="561"/>
      <c r="D2938" s="562"/>
      <c r="E2938" s="563"/>
      <c r="F2938" s="547"/>
      <c r="G2938" s="548"/>
      <c r="H2938" s="549"/>
      <c r="I2938" s="504"/>
      <c r="J2938" s="532"/>
      <c r="K2938" s="532"/>
      <c r="L2938" s="532"/>
      <c r="M2938" s="618"/>
    </row>
    <row r="2939" spans="1:13" ht="12" customHeight="1">
      <c r="A2939" s="519"/>
      <c r="B2939" s="520"/>
      <c r="C2939" s="520"/>
      <c r="D2939" s="521"/>
      <c r="E2939" s="522"/>
      <c r="F2939" s="133"/>
      <c r="G2939" s="130"/>
      <c r="H2939" s="131"/>
      <c r="I2939" s="132"/>
      <c r="J2939" s="534"/>
      <c r="K2939" s="534"/>
      <c r="L2939" s="534"/>
      <c r="M2939" s="618"/>
    </row>
    <row r="2940" spans="1:13" ht="16.5" customHeight="1">
      <c r="A2940" s="519"/>
      <c r="B2940" s="520"/>
      <c r="C2940" s="520"/>
      <c r="D2940" s="521"/>
      <c r="E2940" s="522"/>
      <c r="F2940" s="269" t="s">
        <v>872</v>
      </c>
      <c r="G2940" s="125"/>
      <c r="H2940" s="126"/>
      <c r="I2940" s="127"/>
      <c r="J2940" s="534"/>
      <c r="K2940" s="534"/>
      <c r="L2940" s="534"/>
      <c r="M2940" s="618"/>
    </row>
    <row r="2941" spans="1:13" ht="8.25" customHeight="1">
      <c r="A2941" s="202"/>
      <c r="B2941" s="426"/>
      <c r="C2941" s="426"/>
      <c r="D2941" s="443"/>
      <c r="E2941" s="203"/>
      <c r="F2941" s="204"/>
      <c r="G2941" s="205"/>
      <c r="H2941" s="206"/>
      <c r="I2941" s="207"/>
      <c r="J2941" s="208"/>
      <c r="K2941" s="208"/>
      <c r="L2941" s="208"/>
      <c r="M2941" s="618"/>
    </row>
    <row r="2942" spans="1:13" ht="18" customHeight="1">
      <c r="A2942" s="202">
        <v>1</v>
      </c>
      <c r="B2942" s="426"/>
      <c r="C2942" s="426">
        <v>2</v>
      </c>
      <c r="D2942" s="443"/>
      <c r="E2942" s="203"/>
      <c r="F2942" s="204" t="s">
        <v>970</v>
      </c>
      <c r="G2942" s="205"/>
      <c r="H2942" s="206"/>
      <c r="I2942" s="207"/>
      <c r="J2942" s="220"/>
      <c r="K2942" s="220"/>
      <c r="L2942" s="220"/>
      <c r="M2942" s="618"/>
    </row>
    <row r="2943" spans="1:13" ht="27" customHeight="1">
      <c r="A2943" s="202"/>
      <c r="B2943" s="426"/>
      <c r="C2943" s="426"/>
      <c r="D2943" s="443"/>
      <c r="E2943" s="203">
        <v>1</v>
      </c>
      <c r="F2943" s="215"/>
      <c r="G2943" s="205"/>
      <c r="H2943" s="206"/>
      <c r="I2943" s="289" t="s">
        <v>676</v>
      </c>
      <c r="J2943" s="283">
        <v>40080</v>
      </c>
      <c r="K2943" s="283">
        <v>40080</v>
      </c>
      <c r="L2943" s="283">
        <v>40080</v>
      </c>
      <c r="M2943" s="618">
        <f>L2943/K2943*100</f>
        <v>100</v>
      </c>
    </row>
    <row r="2944" spans="1:13" ht="15.75" customHeight="1">
      <c r="A2944" s="202"/>
      <c r="B2944" s="426"/>
      <c r="C2944" s="426"/>
      <c r="D2944" s="443"/>
      <c r="E2944" s="203">
        <v>2</v>
      </c>
      <c r="F2944" s="215"/>
      <c r="G2944" s="205"/>
      <c r="H2944" s="206"/>
      <c r="I2944" s="289" t="s">
        <v>1929</v>
      </c>
      <c r="J2944" s="283">
        <v>26720</v>
      </c>
      <c r="K2944" s="283">
        <v>26720</v>
      </c>
      <c r="L2944" s="283">
        <v>26720</v>
      </c>
      <c r="M2944" s="618">
        <f>L2944/K2944*100</f>
        <v>100</v>
      </c>
    </row>
    <row r="2945" spans="1:13" ht="16.5" customHeight="1">
      <c r="A2945" s="202"/>
      <c r="B2945" s="426"/>
      <c r="C2945" s="426"/>
      <c r="D2945" s="443"/>
      <c r="E2945" s="203">
        <v>3</v>
      </c>
      <c r="F2945" s="215"/>
      <c r="G2945" s="205"/>
      <c r="H2945" s="206"/>
      <c r="I2945" s="289" t="s">
        <v>2011</v>
      </c>
      <c r="J2945" s="283">
        <v>33900</v>
      </c>
      <c r="K2945" s="283">
        <v>33900</v>
      </c>
      <c r="L2945" s="283">
        <v>33900</v>
      </c>
      <c r="M2945" s="618">
        <f>L2945/K2945*100</f>
        <v>100</v>
      </c>
    </row>
    <row r="2946" spans="1:13" ht="20.25" customHeight="1">
      <c r="A2946" s="202"/>
      <c r="B2946" s="426"/>
      <c r="C2946" s="426"/>
      <c r="D2946" s="443"/>
      <c r="E2946" s="203">
        <v>4</v>
      </c>
      <c r="F2946" s="215"/>
      <c r="G2946" s="205"/>
      <c r="H2946" s="206"/>
      <c r="I2946" s="289" t="s">
        <v>869</v>
      </c>
      <c r="J2946" s="283">
        <v>75000</v>
      </c>
      <c r="K2946" s="283">
        <v>75000</v>
      </c>
      <c r="L2946" s="283">
        <v>75000</v>
      </c>
      <c r="M2946" s="618">
        <f>L2946/K2946*100</f>
        <v>100</v>
      </c>
    </row>
    <row r="2947" spans="1:13" ht="9.75" customHeight="1">
      <c r="A2947" s="202"/>
      <c r="B2947" s="426"/>
      <c r="C2947" s="426"/>
      <c r="D2947" s="443"/>
      <c r="E2947" s="203"/>
      <c r="F2947" s="215"/>
      <c r="G2947" s="205"/>
      <c r="H2947" s="206"/>
      <c r="I2947" s="207"/>
      <c r="J2947" s="214"/>
      <c r="K2947" s="214"/>
      <c r="L2947" s="214"/>
      <c r="M2947" s="618"/>
    </row>
    <row r="2948" spans="1:13" ht="19.5" customHeight="1">
      <c r="A2948" s="202"/>
      <c r="B2948" s="426"/>
      <c r="C2948" s="426"/>
      <c r="D2948" s="443"/>
      <c r="E2948" s="203"/>
      <c r="F2948" s="227"/>
      <c r="G2948" s="225"/>
      <c r="H2948" s="226"/>
      <c r="I2948" s="227" t="s">
        <v>1842</v>
      </c>
      <c r="J2948" s="218">
        <f>SUM(J2943:J2947)</f>
        <v>175700</v>
      </c>
      <c r="K2948" s="218">
        <f>SUM(K2943:K2947)</f>
        <v>175700</v>
      </c>
      <c r="L2948" s="218">
        <f>SUM(L2943:L2947)</f>
        <v>175700</v>
      </c>
      <c r="M2948" s="624">
        <f>L2948/K2948*100</f>
        <v>100</v>
      </c>
    </row>
    <row r="2949" spans="1:13" ht="10.5" customHeight="1">
      <c r="A2949" s="202"/>
      <c r="B2949" s="426"/>
      <c r="C2949" s="426"/>
      <c r="D2949" s="443"/>
      <c r="E2949" s="203"/>
      <c r="F2949" s="215"/>
      <c r="G2949" s="205"/>
      <c r="H2949" s="206"/>
      <c r="I2949" s="215"/>
      <c r="J2949" s="362"/>
      <c r="K2949" s="361"/>
      <c r="L2949" s="361"/>
      <c r="M2949" s="618"/>
    </row>
    <row r="2950" spans="1:13" ht="18" customHeight="1">
      <c r="A2950" s="202">
        <v>2</v>
      </c>
      <c r="B2950" s="426"/>
      <c r="C2950" s="426">
        <v>2</v>
      </c>
      <c r="D2950" s="443"/>
      <c r="E2950" s="203"/>
      <c r="F2950" s="204" t="s">
        <v>873</v>
      </c>
      <c r="G2950" s="207"/>
      <c r="H2950" s="207"/>
      <c r="I2950" s="261"/>
      <c r="J2950" s="285"/>
      <c r="K2950" s="285"/>
      <c r="L2950" s="285"/>
      <c r="M2950" s="618"/>
    </row>
    <row r="2951" spans="1:13" ht="18.75" customHeight="1">
      <c r="A2951" s="202"/>
      <c r="B2951" s="426">
        <v>1</v>
      </c>
      <c r="C2951" s="426"/>
      <c r="D2951" s="443"/>
      <c r="E2951" s="203"/>
      <c r="F2951" s="207"/>
      <c r="G2951" s="406" t="s">
        <v>677</v>
      </c>
      <c r="H2951" s="399"/>
      <c r="I2951" s="485"/>
      <c r="J2951" s="285"/>
      <c r="K2951" s="285"/>
      <c r="L2951" s="285"/>
      <c r="M2951" s="618"/>
    </row>
    <row r="2952" spans="1:13" ht="15" customHeight="1">
      <c r="A2952" s="202"/>
      <c r="B2952" s="426"/>
      <c r="C2952" s="426"/>
      <c r="D2952" s="443">
        <v>1</v>
      </c>
      <c r="E2952" s="203"/>
      <c r="F2952" s="207"/>
      <c r="G2952" s="207"/>
      <c r="H2952" s="206" t="s">
        <v>1837</v>
      </c>
      <c r="I2952" s="261"/>
      <c r="J2952" s="285"/>
      <c r="K2952" s="285"/>
      <c r="L2952" s="285"/>
      <c r="M2952" s="618"/>
    </row>
    <row r="2953" spans="1:13" ht="15" customHeight="1">
      <c r="A2953" s="202"/>
      <c r="B2953" s="426"/>
      <c r="C2953" s="426"/>
      <c r="D2953" s="443"/>
      <c r="E2953" s="203">
        <v>3</v>
      </c>
      <c r="F2953" s="207"/>
      <c r="G2953" s="207"/>
      <c r="H2953" s="207"/>
      <c r="I2953" s="260" t="s">
        <v>753</v>
      </c>
      <c r="J2953" s="283">
        <v>9976</v>
      </c>
      <c r="K2953" s="283">
        <v>11315</v>
      </c>
      <c r="L2953" s="283">
        <v>11315</v>
      </c>
      <c r="M2953" s="618">
        <f>L2953/K2953*100</f>
        <v>100</v>
      </c>
    </row>
    <row r="2954" spans="1:13" ht="8.25" customHeight="1">
      <c r="A2954" s="202"/>
      <c r="B2954" s="426"/>
      <c r="C2954" s="426"/>
      <c r="D2954" s="443"/>
      <c r="E2954" s="203"/>
      <c r="F2954" s="207"/>
      <c r="G2954" s="207"/>
      <c r="H2954" s="207"/>
      <c r="I2954" s="261"/>
      <c r="J2954" s="363"/>
      <c r="K2954" s="363"/>
      <c r="L2954" s="363"/>
      <c r="M2954" s="618"/>
    </row>
    <row r="2955" spans="1:13" ht="17.25" customHeight="1">
      <c r="A2955" s="202"/>
      <c r="B2955" s="426"/>
      <c r="C2955" s="426"/>
      <c r="D2955" s="443"/>
      <c r="E2955" s="203"/>
      <c r="F2955" s="284"/>
      <c r="G2955" s="284"/>
      <c r="H2955" s="284"/>
      <c r="I2955" s="487" t="s">
        <v>1853</v>
      </c>
      <c r="J2955" s="470">
        <f>SUM(J2953:J2954)</f>
        <v>9976</v>
      </c>
      <c r="K2955" s="470">
        <f>SUM(K2953:K2954)</f>
        <v>11315</v>
      </c>
      <c r="L2955" s="470">
        <f>SUM(L2953:L2954)</f>
        <v>11315</v>
      </c>
      <c r="M2955" s="728">
        <f>L2955/K2955*100</f>
        <v>100</v>
      </c>
    </row>
    <row r="2956" spans="1:13" ht="9" customHeight="1">
      <c r="A2956" s="202"/>
      <c r="B2956" s="426"/>
      <c r="C2956" s="426"/>
      <c r="D2956" s="443"/>
      <c r="E2956" s="203"/>
      <c r="F2956" s="207"/>
      <c r="G2956" s="207"/>
      <c r="H2956" s="207"/>
      <c r="I2956" s="261"/>
      <c r="J2956" s="363"/>
      <c r="K2956" s="363"/>
      <c r="L2956" s="363"/>
      <c r="M2956" s="618"/>
    </row>
    <row r="2957" spans="1:13" ht="18" customHeight="1">
      <c r="A2957" s="202"/>
      <c r="B2957" s="426">
        <v>2</v>
      </c>
      <c r="C2957" s="426"/>
      <c r="D2957" s="443"/>
      <c r="E2957" s="203"/>
      <c r="F2957" s="399"/>
      <c r="G2957" s="406" t="s">
        <v>870</v>
      </c>
      <c r="H2957" s="399"/>
      <c r="I2957" s="485"/>
      <c r="J2957" s="363"/>
      <c r="K2957" s="363"/>
      <c r="L2957" s="363"/>
      <c r="M2957" s="618"/>
    </row>
    <row r="2958" spans="1:13" ht="15" customHeight="1">
      <c r="A2958" s="202"/>
      <c r="B2958" s="426"/>
      <c r="C2958" s="426"/>
      <c r="D2958" s="443">
        <v>1</v>
      </c>
      <c r="E2958" s="203"/>
      <c r="F2958" s="207"/>
      <c r="G2958" s="207"/>
      <c r="H2958" s="206" t="s">
        <v>1829</v>
      </c>
      <c r="I2958" s="261"/>
      <c r="J2958" s="363"/>
      <c r="K2958" s="363"/>
      <c r="L2958" s="363"/>
      <c r="M2958" s="618"/>
    </row>
    <row r="2959" spans="1:13" ht="15" customHeight="1">
      <c r="A2959" s="202"/>
      <c r="B2959" s="426"/>
      <c r="C2959" s="426"/>
      <c r="D2959" s="443"/>
      <c r="E2959" s="203">
        <v>3</v>
      </c>
      <c r="F2959" s="207"/>
      <c r="G2959" s="207"/>
      <c r="H2959" s="207"/>
      <c r="I2959" s="260" t="s">
        <v>753</v>
      </c>
      <c r="J2959" s="283">
        <v>11122</v>
      </c>
      <c r="K2959" s="283">
        <v>4014</v>
      </c>
      <c r="L2959" s="283"/>
      <c r="M2959" s="618"/>
    </row>
    <row r="2960" spans="1:13" ht="5.25" customHeight="1">
      <c r="A2960" s="202"/>
      <c r="B2960" s="426"/>
      <c r="C2960" s="426"/>
      <c r="D2960" s="443"/>
      <c r="E2960" s="203"/>
      <c r="F2960" s="207"/>
      <c r="G2960" s="207"/>
      <c r="H2960" s="207"/>
      <c r="I2960" s="260"/>
      <c r="J2960" s="363"/>
      <c r="K2960" s="363"/>
      <c r="L2960" s="363"/>
      <c r="M2960" s="618"/>
    </row>
    <row r="2961" spans="1:13" ht="21.75" customHeight="1">
      <c r="A2961" s="202"/>
      <c r="B2961" s="426"/>
      <c r="C2961" s="426"/>
      <c r="D2961" s="443"/>
      <c r="E2961" s="203"/>
      <c r="F2961" s="284"/>
      <c r="G2961" s="284"/>
      <c r="H2961" s="284"/>
      <c r="I2961" s="487" t="s">
        <v>1853</v>
      </c>
      <c r="J2961" s="470">
        <f>SUM(J2959:J2960)</f>
        <v>11122</v>
      </c>
      <c r="K2961" s="470">
        <f>SUM(K2959:K2960)</f>
        <v>4014</v>
      </c>
      <c r="L2961" s="470"/>
      <c r="M2961" s="728"/>
    </row>
    <row r="2962" spans="1:13" ht="11.25" customHeight="1">
      <c r="A2962" s="202"/>
      <c r="B2962" s="426"/>
      <c r="C2962" s="426"/>
      <c r="D2962" s="443"/>
      <c r="E2962" s="203"/>
      <c r="F2962" s="207"/>
      <c r="G2962" s="207"/>
      <c r="H2962" s="207"/>
      <c r="I2962" s="261"/>
      <c r="J2962" s="363"/>
      <c r="K2962" s="363"/>
      <c r="L2962" s="363"/>
      <c r="M2962" s="618"/>
    </row>
    <row r="2963" spans="1:13" ht="18" customHeight="1">
      <c r="A2963" s="202"/>
      <c r="B2963" s="426">
        <v>3</v>
      </c>
      <c r="C2963" s="426"/>
      <c r="D2963" s="443"/>
      <c r="E2963" s="203"/>
      <c r="F2963" s="207"/>
      <c r="G2963" s="406" t="s">
        <v>678</v>
      </c>
      <c r="H2963" s="399"/>
      <c r="I2963" s="485"/>
      <c r="J2963" s="363"/>
      <c r="K2963" s="363"/>
      <c r="L2963" s="363"/>
      <c r="M2963" s="618"/>
    </row>
    <row r="2964" spans="1:13" ht="15" customHeight="1">
      <c r="A2964" s="202"/>
      <c r="B2964" s="426"/>
      <c r="C2964" s="426"/>
      <c r="D2964" s="443">
        <v>1</v>
      </c>
      <c r="E2964" s="203"/>
      <c r="F2964" s="207"/>
      <c r="G2964" s="207"/>
      <c r="H2964" s="206" t="s">
        <v>1829</v>
      </c>
      <c r="I2964" s="261"/>
      <c r="J2964" s="363"/>
      <c r="K2964" s="363"/>
      <c r="L2964" s="363"/>
      <c r="M2964" s="618"/>
    </row>
    <row r="2965" spans="1:13" ht="15" customHeight="1">
      <c r="A2965" s="202"/>
      <c r="B2965" s="426"/>
      <c r="C2965" s="426"/>
      <c r="D2965" s="443"/>
      <c r="E2965" s="203">
        <v>3</v>
      </c>
      <c r="F2965" s="207"/>
      <c r="G2965" s="207"/>
      <c r="H2965" s="207"/>
      <c r="I2965" s="260" t="s">
        <v>753</v>
      </c>
      <c r="J2965" s="283">
        <v>46911</v>
      </c>
      <c r="K2965" s="283">
        <v>55859</v>
      </c>
      <c r="L2965" s="283">
        <v>52205</v>
      </c>
      <c r="M2965" s="618">
        <f>L2965/K2965*100</f>
        <v>93.4585295118065</v>
      </c>
    </row>
    <row r="2966" spans="1:13" ht="7.5" customHeight="1">
      <c r="A2966" s="202"/>
      <c r="B2966" s="426"/>
      <c r="C2966" s="426"/>
      <c r="D2966" s="443"/>
      <c r="E2966" s="203"/>
      <c r="F2966" s="207"/>
      <c r="G2966" s="207"/>
      <c r="H2966" s="207"/>
      <c r="I2966" s="260"/>
      <c r="J2966" s="363"/>
      <c r="K2966" s="363"/>
      <c r="L2966" s="363"/>
      <c r="M2966" s="618"/>
    </row>
    <row r="2967" spans="1:13" ht="18.75" customHeight="1">
      <c r="A2967" s="202"/>
      <c r="B2967" s="426"/>
      <c r="C2967" s="426"/>
      <c r="D2967" s="443"/>
      <c r="E2967" s="203"/>
      <c r="F2967" s="284"/>
      <c r="G2967" s="284"/>
      <c r="H2967" s="284"/>
      <c r="I2967" s="487" t="s">
        <v>1853</v>
      </c>
      <c r="J2967" s="470">
        <f>SUM(J2965:J2966)</f>
        <v>46911</v>
      </c>
      <c r="K2967" s="470">
        <f>SUM(K2965:K2966)</f>
        <v>55859</v>
      </c>
      <c r="L2967" s="470">
        <f>SUM(L2965:L2966)</f>
        <v>52205</v>
      </c>
      <c r="M2967" s="728">
        <f>L2967/K2967*100</f>
        <v>93.4585295118065</v>
      </c>
    </row>
    <row r="2968" spans="1:13" ht="10.5" customHeight="1">
      <c r="A2968" s="202"/>
      <c r="B2968" s="426"/>
      <c r="C2968" s="426"/>
      <c r="D2968" s="443"/>
      <c r="E2968" s="203"/>
      <c r="F2968" s="207"/>
      <c r="G2968" s="207"/>
      <c r="H2968" s="207"/>
      <c r="I2968" s="261"/>
      <c r="J2968" s="364"/>
      <c r="K2968" s="364"/>
      <c r="L2968" s="364"/>
      <c r="M2968" s="618"/>
    </row>
    <row r="2969" spans="1:13" ht="16.5" customHeight="1">
      <c r="A2969" s="202"/>
      <c r="B2969" s="426">
        <v>4</v>
      </c>
      <c r="C2969" s="426"/>
      <c r="D2969" s="443"/>
      <c r="E2969" s="203"/>
      <c r="F2969" s="205"/>
      <c r="G2969" s="406" t="s">
        <v>871</v>
      </c>
      <c r="H2969" s="406"/>
      <c r="I2969" s="406"/>
      <c r="J2969" s="365"/>
      <c r="K2969" s="365"/>
      <c r="L2969" s="365"/>
      <c r="M2969" s="618"/>
    </row>
    <row r="2970" spans="1:13" ht="16.5" customHeight="1">
      <c r="A2970" s="202"/>
      <c r="B2970" s="426"/>
      <c r="C2970" s="426"/>
      <c r="D2970" s="443">
        <v>1</v>
      </c>
      <c r="E2970" s="203"/>
      <c r="F2970" s="204"/>
      <c r="G2970" s="205"/>
      <c r="H2970" s="206" t="s">
        <v>1837</v>
      </c>
      <c r="I2970" s="207"/>
      <c r="J2970" s="365"/>
      <c r="K2970" s="365"/>
      <c r="L2970" s="365"/>
      <c r="M2970" s="618"/>
    </row>
    <row r="2971" spans="1:13" ht="19.5" customHeight="1">
      <c r="A2971" s="202"/>
      <c r="B2971" s="426"/>
      <c r="C2971" s="426"/>
      <c r="D2971" s="443"/>
      <c r="E2971" s="203">
        <v>3</v>
      </c>
      <c r="F2971" s="204"/>
      <c r="G2971" s="205"/>
      <c r="H2971" s="206"/>
      <c r="I2971" s="207" t="s">
        <v>753</v>
      </c>
      <c r="J2971" s="283">
        <v>8878</v>
      </c>
      <c r="K2971" s="283">
        <v>8878</v>
      </c>
      <c r="L2971" s="283"/>
      <c r="M2971" s="618"/>
    </row>
    <row r="2972" spans="1:13" ht="6.75" customHeight="1">
      <c r="A2972" s="202"/>
      <c r="B2972" s="426"/>
      <c r="C2972" s="426"/>
      <c r="D2972" s="443"/>
      <c r="E2972" s="203"/>
      <c r="F2972" s="207"/>
      <c r="G2972" s="207"/>
      <c r="H2972" s="207"/>
      <c r="I2972" s="205"/>
      <c r="J2972" s="365"/>
      <c r="K2972" s="365"/>
      <c r="L2972" s="365"/>
      <c r="M2972" s="618"/>
    </row>
    <row r="2973" spans="1:13" ht="18.75" customHeight="1">
      <c r="A2973" s="202"/>
      <c r="B2973" s="426"/>
      <c r="C2973" s="426"/>
      <c r="D2973" s="443"/>
      <c r="E2973" s="203"/>
      <c r="F2973" s="284"/>
      <c r="G2973" s="284"/>
      <c r="H2973" s="284"/>
      <c r="I2973" s="487" t="s">
        <v>1853</v>
      </c>
      <c r="J2973" s="470">
        <f>SUM(J2970:J2972)</f>
        <v>8878</v>
      </c>
      <c r="K2973" s="470">
        <f>SUM(K2970:K2972)</f>
        <v>8878</v>
      </c>
      <c r="L2973" s="470"/>
      <c r="M2973" s="728"/>
    </row>
    <row r="2974" spans="1:13" ht="14.25" customHeight="1">
      <c r="A2974" s="202"/>
      <c r="B2974" s="426"/>
      <c r="C2974" s="426"/>
      <c r="D2974" s="443"/>
      <c r="E2974" s="203"/>
      <c r="F2974" s="207"/>
      <c r="G2974" s="207"/>
      <c r="H2974" s="207"/>
      <c r="I2974" s="261"/>
      <c r="J2974" s="363"/>
      <c r="K2974" s="363"/>
      <c r="L2974" s="363"/>
      <c r="M2974" s="618"/>
    </row>
    <row r="2975" spans="1:13" ht="20.25" customHeight="1">
      <c r="A2975" s="202"/>
      <c r="B2975" s="426"/>
      <c r="C2975" s="426"/>
      <c r="D2975" s="443"/>
      <c r="E2975" s="203"/>
      <c r="F2975" s="227"/>
      <c r="G2975" s="225"/>
      <c r="H2975" s="226"/>
      <c r="I2975" s="227" t="s">
        <v>1842</v>
      </c>
      <c r="J2975" s="218">
        <f>SUM(J2952:J2973)/2</f>
        <v>76887</v>
      </c>
      <c r="K2975" s="218">
        <f>SUM(K2952:K2973)/2</f>
        <v>80066</v>
      </c>
      <c r="L2975" s="218">
        <f>SUM(L2952:L2973)/2</f>
        <v>63520</v>
      </c>
      <c r="M2975" s="624">
        <f>L2975/K2975*100</f>
        <v>79.33454899707742</v>
      </c>
    </row>
    <row r="2976" spans="1:13" ht="9.75" customHeight="1">
      <c r="A2976" s="202"/>
      <c r="B2976" s="426"/>
      <c r="C2976" s="426"/>
      <c r="D2976" s="443"/>
      <c r="E2976" s="203"/>
      <c r="F2976" s="207"/>
      <c r="G2976" s="207"/>
      <c r="H2976" s="207"/>
      <c r="I2976" s="205"/>
      <c r="J2976" s="360"/>
      <c r="K2976" s="285"/>
      <c r="L2976" s="285"/>
      <c r="M2976" s="618"/>
    </row>
    <row r="2977" spans="1:13" ht="19.5" customHeight="1">
      <c r="A2977" s="202">
        <v>3</v>
      </c>
      <c r="B2977" s="426"/>
      <c r="C2977" s="426"/>
      <c r="D2977" s="443"/>
      <c r="E2977" s="203"/>
      <c r="F2977" s="204" t="s">
        <v>1818</v>
      </c>
      <c r="G2977" s="205"/>
      <c r="H2977" s="206"/>
      <c r="I2977" s="207"/>
      <c r="J2977" s="274"/>
      <c r="K2977" s="274"/>
      <c r="L2977" s="274"/>
      <c r="M2977" s="618"/>
    </row>
    <row r="2978" spans="1:13" ht="19.5" customHeight="1">
      <c r="A2978" s="202"/>
      <c r="B2978" s="426">
        <v>1</v>
      </c>
      <c r="C2978" s="426">
        <v>2</v>
      </c>
      <c r="D2978" s="443"/>
      <c r="E2978" s="203"/>
      <c r="F2978" s="204"/>
      <c r="G2978" s="919" t="s">
        <v>1819</v>
      </c>
      <c r="H2978" s="919"/>
      <c r="I2978" s="920"/>
      <c r="J2978" s="274"/>
      <c r="K2978" s="274"/>
      <c r="L2978" s="274"/>
      <c r="M2978" s="618"/>
    </row>
    <row r="2979" spans="1:13" ht="15.75" customHeight="1">
      <c r="A2979" s="202"/>
      <c r="B2979" s="426"/>
      <c r="C2979" s="426"/>
      <c r="D2979" s="443">
        <v>2</v>
      </c>
      <c r="E2979" s="203"/>
      <c r="F2979" s="204"/>
      <c r="G2979" s="205"/>
      <c r="H2979" s="206" t="s">
        <v>1840</v>
      </c>
      <c r="I2979" s="207"/>
      <c r="J2979" s="274"/>
      <c r="K2979" s="274"/>
      <c r="L2979" s="274"/>
      <c r="M2979" s="618"/>
    </row>
    <row r="2980" spans="1:13" ht="15" customHeight="1">
      <c r="A2980" s="202"/>
      <c r="B2980" s="426"/>
      <c r="C2980" s="426"/>
      <c r="D2980" s="443"/>
      <c r="E2980" s="203">
        <v>3</v>
      </c>
      <c r="F2980" s="204"/>
      <c r="G2980" s="205"/>
      <c r="H2980" s="206"/>
      <c r="I2980" s="207" t="s">
        <v>850</v>
      </c>
      <c r="J2980" s="220">
        <v>10000</v>
      </c>
      <c r="K2980" s="220">
        <v>15050</v>
      </c>
      <c r="L2980" s="220">
        <v>11930</v>
      </c>
      <c r="M2980" s="618">
        <f>L2980/K2980*100</f>
        <v>79.26910299003322</v>
      </c>
    </row>
    <row r="2981" spans="1:13" ht="7.5" customHeight="1">
      <c r="A2981" s="202"/>
      <c r="B2981" s="426"/>
      <c r="C2981" s="426"/>
      <c r="D2981" s="443"/>
      <c r="E2981" s="203"/>
      <c r="F2981" s="215"/>
      <c r="G2981" s="205"/>
      <c r="H2981" s="206"/>
      <c r="I2981" s="207"/>
      <c r="J2981" s="214"/>
      <c r="K2981" s="214"/>
      <c r="L2981" s="214"/>
      <c r="M2981" s="618"/>
    </row>
    <row r="2982" spans="1:13" ht="18.75" customHeight="1">
      <c r="A2982" s="202"/>
      <c r="B2982" s="426"/>
      <c r="C2982" s="426"/>
      <c r="D2982" s="443"/>
      <c r="E2982" s="203"/>
      <c r="F2982" s="284"/>
      <c r="G2982" s="284"/>
      <c r="H2982" s="284"/>
      <c r="I2982" s="487" t="s">
        <v>1853</v>
      </c>
      <c r="J2982" s="470">
        <f>SUM(J2980:J2981)</f>
        <v>10000</v>
      </c>
      <c r="K2982" s="470">
        <f>SUM(K2980:K2981)</f>
        <v>15050</v>
      </c>
      <c r="L2982" s="470">
        <f>SUM(L2980:L2981)</f>
        <v>11930</v>
      </c>
      <c r="M2982" s="728">
        <f>L2982/K2982*100</f>
        <v>79.26910299003322</v>
      </c>
    </row>
    <row r="2983" spans="1:13" ht="3" customHeight="1">
      <c r="A2983" s="202"/>
      <c r="B2983" s="426"/>
      <c r="C2983" s="426"/>
      <c r="D2983" s="443"/>
      <c r="E2983" s="203"/>
      <c r="F2983" s="215"/>
      <c r="G2983" s="205"/>
      <c r="H2983" s="206"/>
      <c r="I2983" s="215"/>
      <c r="J2983" s="219"/>
      <c r="K2983" s="219"/>
      <c r="L2983" s="219"/>
      <c r="M2983" s="618"/>
    </row>
    <row r="2984" spans="1:13" ht="20.25" customHeight="1">
      <c r="A2984" s="202"/>
      <c r="B2984" s="426">
        <v>2</v>
      </c>
      <c r="C2984" s="426">
        <v>1</v>
      </c>
      <c r="D2984" s="443"/>
      <c r="E2984" s="203"/>
      <c r="F2984" s="204"/>
      <c r="G2984" s="406" t="s">
        <v>1886</v>
      </c>
      <c r="H2984" s="399"/>
      <c r="I2984" s="399"/>
      <c r="J2984" s="274"/>
      <c r="K2984" s="274"/>
      <c r="L2984" s="274"/>
      <c r="M2984" s="618"/>
    </row>
    <row r="2985" spans="1:13" ht="15" customHeight="1">
      <c r="A2985" s="202"/>
      <c r="B2985" s="426"/>
      <c r="C2985" s="426"/>
      <c r="D2985" s="443">
        <v>2</v>
      </c>
      <c r="E2985" s="203"/>
      <c r="F2985" s="204"/>
      <c r="G2985" s="205"/>
      <c r="H2985" s="206" t="s">
        <v>1840</v>
      </c>
      <c r="I2985" s="207"/>
      <c r="J2985" s="274"/>
      <c r="K2985" s="274"/>
      <c r="L2985" s="274"/>
      <c r="M2985" s="618"/>
    </row>
    <row r="2986" spans="1:13" ht="12.75" customHeight="1">
      <c r="A2986" s="202"/>
      <c r="B2986" s="426"/>
      <c r="C2986" s="426"/>
      <c r="D2986" s="443"/>
      <c r="E2986" s="203">
        <v>3</v>
      </c>
      <c r="F2986" s="204"/>
      <c r="G2986" s="205"/>
      <c r="H2986" s="206"/>
      <c r="I2986" s="207" t="s">
        <v>850</v>
      </c>
      <c r="J2986" s="220">
        <v>6200</v>
      </c>
      <c r="K2986" s="220">
        <v>11761</v>
      </c>
      <c r="L2986" s="220">
        <v>6930</v>
      </c>
      <c r="M2986" s="618">
        <f>L2986/K2986*100</f>
        <v>58.92356092169033</v>
      </c>
    </row>
    <row r="2987" spans="1:13" ht="8.25" customHeight="1">
      <c r="A2987" s="202"/>
      <c r="B2987" s="426"/>
      <c r="C2987" s="426"/>
      <c r="D2987" s="443"/>
      <c r="E2987" s="203"/>
      <c r="F2987" s="215"/>
      <c r="G2987" s="205"/>
      <c r="H2987" s="206"/>
      <c r="I2987" s="207"/>
      <c r="J2987" s="214"/>
      <c r="K2987" s="214"/>
      <c r="L2987" s="214"/>
      <c r="M2987" s="618"/>
    </row>
    <row r="2988" spans="1:13" ht="22.5" customHeight="1">
      <c r="A2988" s="202"/>
      <c r="B2988" s="426"/>
      <c r="C2988" s="426"/>
      <c r="D2988" s="443"/>
      <c r="E2988" s="203"/>
      <c r="F2988" s="284"/>
      <c r="G2988" s="284"/>
      <c r="H2988" s="284"/>
      <c r="I2988" s="487" t="s">
        <v>1853</v>
      </c>
      <c r="J2988" s="470">
        <f>SUM(J2986:J2987)</f>
        <v>6200</v>
      </c>
      <c r="K2988" s="470">
        <f>SUM(K2986:K2987)</f>
        <v>11761</v>
      </c>
      <c r="L2988" s="470">
        <f>SUM(L2986:L2987)</f>
        <v>6930</v>
      </c>
      <c r="M2988" s="728">
        <f>L2988/K2988*100</f>
        <v>58.92356092169033</v>
      </c>
    </row>
    <row r="2989" spans="1:13" ht="12" customHeight="1">
      <c r="A2989" s="202"/>
      <c r="B2989" s="426"/>
      <c r="C2989" s="426"/>
      <c r="D2989" s="443"/>
      <c r="E2989" s="203"/>
      <c r="F2989" s="207"/>
      <c r="G2989" s="207"/>
      <c r="H2989" s="207"/>
      <c r="I2989" s="478"/>
      <c r="J2989" s="285"/>
      <c r="K2989" s="285"/>
      <c r="L2989" s="285"/>
      <c r="M2989" s="618"/>
    </row>
    <row r="2990" spans="1:13" ht="18.75" customHeight="1">
      <c r="A2990" s="202"/>
      <c r="B2990" s="426"/>
      <c r="C2990" s="426"/>
      <c r="D2990" s="443"/>
      <c r="E2990" s="203"/>
      <c r="F2990" s="227"/>
      <c r="G2990" s="225"/>
      <c r="H2990" s="226"/>
      <c r="I2990" s="227" t="s">
        <v>1842</v>
      </c>
      <c r="J2990" s="218">
        <f>SUM(J2982+J2988)</f>
        <v>16200</v>
      </c>
      <c r="K2990" s="218">
        <f>SUM(K2982+K2988)</f>
        <v>26811</v>
      </c>
      <c r="L2990" s="218">
        <f>SUM(L2982+L2988)</f>
        <v>18860</v>
      </c>
      <c r="M2990" s="624">
        <f>L2990/K2990*100</f>
        <v>70.34426168363731</v>
      </c>
    </row>
    <row r="2991" spans="1:13" ht="17.25" customHeight="1" thickBot="1">
      <c r="A2991" s="202"/>
      <c r="B2991" s="426"/>
      <c r="C2991" s="426"/>
      <c r="D2991" s="443"/>
      <c r="E2991" s="203"/>
      <c r="F2991" s="204"/>
      <c r="G2991" s="205"/>
      <c r="H2991" s="206"/>
      <c r="I2991" s="207"/>
      <c r="J2991" s="208"/>
      <c r="K2991" s="208"/>
      <c r="L2991" s="208"/>
      <c r="M2991" s="618"/>
    </row>
    <row r="2992" spans="1:13" ht="27" customHeight="1" thickBot="1">
      <c r="A2992" s="276"/>
      <c r="B2992" s="433"/>
      <c r="C2992" s="433"/>
      <c r="D2992" s="450"/>
      <c r="E2992" s="277"/>
      <c r="F2992" s="282"/>
      <c r="G2992" s="278"/>
      <c r="H2992" s="279"/>
      <c r="I2992" s="271" t="s">
        <v>722</v>
      </c>
      <c r="J2992" s="280">
        <f>SUM(J2942:J2990,-J2990-J2975)/2</f>
        <v>268787</v>
      </c>
      <c r="K2992" s="280">
        <f>SUM(K2942:K2990,-K2990-K2975)/2</f>
        <v>282577</v>
      </c>
      <c r="L2992" s="280">
        <f>SUM(L2942:L2990,-L2990-L2975)/2</f>
        <v>258080</v>
      </c>
      <c r="M2992" s="725">
        <f>L2992/K2992*100</f>
        <v>91.33085849166775</v>
      </c>
    </row>
    <row r="2993" spans="1:13" ht="9.75" customHeight="1">
      <c r="A2993" s="515"/>
      <c r="B2993" s="516"/>
      <c r="C2993" s="516"/>
      <c r="D2993" s="517"/>
      <c r="E2993" s="518"/>
      <c r="F2993" s="509"/>
      <c r="G2993" s="506"/>
      <c r="H2993" s="507"/>
      <c r="I2993" s="510"/>
      <c r="J2993" s="564"/>
      <c r="K2993" s="564"/>
      <c r="L2993" s="564"/>
      <c r="M2993" s="618"/>
    </row>
    <row r="2994" spans="1:13" ht="21.75" customHeight="1">
      <c r="A2994" s="123"/>
      <c r="B2994" s="425"/>
      <c r="C2994" s="425"/>
      <c r="D2994" s="442"/>
      <c r="E2994" s="124"/>
      <c r="F2994" s="201" t="s">
        <v>2012</v>
      </c>
      <c r="G2994" s="125"/>
      <c r="H2994" s="126"/>
      <c r="I2994" s="127"/>
      <c r="J2994" s="534"/>
      <c r="K2994" s="534"/>
      <c r="L2994" s="534"/>
      <c r="M2994" s="618"/>
    </row>
    <row r="2995" spans="1:13" ht="12" customHeight="1">
      <c r="A2995" s="123"/>
      <c r="B2995" s="425"/>
      <c r="C2995" s="425"/>
      <c r="D2995" s="442"/>
      <c r="E2995" s="124"/>
      <c r="F2995" s="133"/>
      <c r="G2995" s="130"/>
      <c r="H2995" s="131"/>
      <c r="I2995" s="132"/>
      <c r="J2995" s="128"/>
      <c r="K2995" s="128"/>
      <c r="L2995" s="128"/>
      <c r="M2995" s="618"/>
    </row>
    <row r="2996" spans="1:13" ht="12" customHeight="1">
      <c r="A2996" s="232">
        <v>1</v>
      </c>
      <c r="B2996" s="428"/>
      <c r="C2996" s="428">
        <v>1</v>
      </c>
      <c r="D2996" s="445"/>
      <c r="E2996" s="233"/>
      <c r="F2996" s="268" t="s">
        <v>1735</v>
      </c>
      <c r="G2996" s="286"/>
      <c r="H2996" s="256"/>
      <c r="I2996" s="207"/>
      <c r="J2996" s="274">
        <v>50000</v>
      </c>
      <c r="K2996" s="274">
        <v>29468</v>
      </c>
      <c r="L2996" s="274"/>
      <c r="M2996" s="618"/>
    </row>
    <row r="2997" spans="1:13" ht="18.75" customHeight="1">
      <c r="A2997" s="232">
        <v>2</v>
      </c>
      <c r="B2997" s="428"/>
      <c r="C2997" s="428">
        <v>2</v>
      </c>
      <c r="D2997" s="445"/>
      <c r="E2997" s="233"/>
      <c r="F2997" s="268" t="s">
        <v>1736</v>
      </c>
      <c r="G2997" s="210"/>
      <c r="H2997" s="256"/>
      <c r="I2997" s="207"/>
      <c r="J2997" s="274">
        <v>2000</v>
      </c>
      <c r="K2997" s="274">
        <v>1284</v>
      </c>
      <c r="L2997" s="274"/>
      <c r="M2997" s="618"/>
    </row>
    <row r="2998" spans="1:13" ht="16.5" customHeight="1">
      <c r="A2998" s="232">
        <v>3</v>
      </c>
      <c r="B2998" s="428"/>
      <c r="C2998" s="428">
        <v>1</v>
      </c>
      <c r="D2998" s="445"/>
      <c r="E2998" s="233"/>
      <c r="F2998" s="215" t="s">
        <v>1923</v>
      </c>
      <c r="G2998" s="210"/>
      <c r="H2998" s="256"/>
      <c r="I2998" s="207"/>
      <c r="J2998" s="274">
        <v>75000</v>
      </c>
      <c r="K2998" s="274"/>
      <c r="L2998" s="274"/>
      <c r="M2998" s="618"/>
    </row>
    <row r="2999" spans="1:13" ht="21" customHeight="1">
      <c r="A2999" s="232">
        <v>4</v>
      </c>
      <c r="B2999" s="428"/>
      <c r="C2999" s="428">
        <v>2</v>
      </c>
      <c r="D2999" s="445"/>
      <c r="E2999" s="233"/>
      <c r="F2999" s="215" t="s">
        <v>1820</v>
      </c>
      <c r="G2999" s="210"/>
      <c r="H2999" s="256"/>
      <c r="I2999" s="207"/>
      <c r="J2999" s="274">
        <v>10000</v>
      </c>
      <c r="K2999" s="274">
        <v>10000</v>
      </c>
      <c r="L2999" s="274"/>
      <c r="M2999" s="618"/>
    </row>
    <row r="3000" spans="1:13" ht="16.5" customHeight="1">
      <c r="A3000" s="232">
        <v>5</v>
      </c>
      <c r="B3000" s="428"/>
      <c r="C3000" s="428">
        <v>1</v>
      </c>
      <c r="D3000" s="445"/>
      <c r="E3000" s="233"/>
      <c r="F3000" s="268" t="s">
        <v>1821</v>
      </c>
      <c r="G3000" s="210"/>
      <c r="H3000" s="256"/>
      <c r="I3000" s="207"/>
      <c r="J3000" s="287">
        <v>19000</v>
      </c>
      <c r="K3000" s="287">
        <v>2229</v>
      </c>
      <c r="L3000" s="287"/>
      <c r="M3000" s="618"/>
    </row>
    <row r="3001" spans="1:13" ht="15" customHeight="1">
      <c r="A3001" s="232">
        <v>6</v>
      </c>
      <c r="B3001" s="428"/>
      <c r="C3001" s="428">
        <v>1</v>
      </c>
      <c r="D3001" s="445"/>
      <c r="E3001" s="233"/>
      <c r="F3001" s="268" t="s">
        <v>1963</v>
      </c>
      <c r="G3001" s="210"/>
      <c r="H3001" s="256"/>
      <c r="I3001" s="207"/>
      <c r="J3001" s="274">
        <v>3000</v>
      </c>
      <c r="K3001" s="274">
        <v>2790</v>
      </c>
      <c r="L3001" s="274"/>
      <c r="M3001" s="618"/>
    </row>
    <row r="3002" spans="1:13" ht="16.5" customHeight="1">
      <c r="A3002" s="232">
        <v>7</v>
      </c>
      <c r="B3002" s="428"/>
      <c r="C3002" s="428">
        <v>1</v>
      </c>
      <c r="D3002" s="445"/>
      <c r="E3002" s="233"/>
      <c r="F3002" s="268" t="s">
        <v>750</v>
      </c>
      <c r="G3002" s="210"/>
      <c r="H3002" s="256"/>
      <c r="I3002" s="207"/>
      <c r="J3002" s="274">
        <v>51637</v>
      </c>
      <c r="K3002" s="274">
        <v>51637</v>
      </c>
      <c r="L3002" s="274"/>
      <c r="M3002" s="618"/>
    </row>
    <row r="3003" spans="1:13" ht="15.75" customHeight="1">
      <c r="A3003" s="232">
        <v>8</v>
      </c>
      <c r="B3003" s="428"/>
      <c r="C3003" s="428">
        <v>1</v>
      </c>
      <c r="D3003" s="445"/>
      <c r="E3003" s="233"/>
      <c r="F3003" s="268" t="s">
        <v>1830</v>
      </c>
      <c r="G3003" s="210"/>
      <c r="H3003" s="256"/>
      <c r="I3003" s="207"/>
      <c r="J3003" s="274">
        <v>12344</v>
      </c>
      <c r="K3003" s="274">
        <v>97</v>
      </c>
      <c r="L3003" s="274"/>
      <c r="M3003" s="618"/>
    </row>
    <row r="3004" spans="1:13" ht="18" customHeight="1">
      <c r="A3004" s="232">
        <v>9</v>
      </c>
      <c r="B3004" s="428"/>
      <c r="C3004" s="428">
        <v>1</v>
      </c>
      <c r="D3004" s="445"/>
      <c r="E3004" s="233"/>
      <c r="F3004" s="268" t="s">
        <v>738</v>
      </c>
      <c r="G3004" s="210"/>
      <c r="H3004" s="256"/>
      <c r="I3004" s="207"/>
      <c r="J3004" s="274">
        <v>54000</v>
      </c>
      <c r="K3004" s="274"/>
      <c r="L3004" s="274"/>
      <c r="M3004" s="618"/>
    </row>
    <row r="3005" spans="1:13" ht="21.75" customHeight="1">
      <c r="A3005" s="232">
        <v>10</v>
      </c>
      <c r="B3005" s="428"/>
      <c r="C3005" s="428">
        <v>1</v>
      </c>
      <c r="D3005" s="445"/>
      <c r="E3005" s="233"/>
      <c r="F3005" s="268" t="s">
        <v>1720</v>
      </c>
      <c r="G3005" s="210"/>
      <c r="H3005" s="256"/>
      <c r="I3005" s="207"/>
      <c r="J3005" s="274">
        <v>3000</v>
      </c>
      <c r="K3005" s="274"/>
      <c r="L3005" s="274"/>
      <c r="M3005" s="618"/>
    </row>
    <row r="3006" spans="1:13" ht="18" customHeight="1">
      <c r="A3006" s="232">
        <v>11</v>
      </c>
      <c r="B3006" s="428"/>
      <c r="C3006" s="428">
        <v>1</v>
      </c>
      <c r="D3006" s="445"/>
      <c r="E3006" s="233"/>
      <c r="F3006" s="268" t="s">
        <v>679</v>
      </c>
      <c r="G3006" s="210"/>
      <c r="H3006" s="256"/>
      <c r="I3006" s="207"/>
      <c r="J3006" s="274">
        <v>11500</v>
      </c>
      <c r="K3006" s="274">
        <v>1697</v>
      </c>
      <c r="L3006" s="274"/>
      <c r="M3006" s="618"/>
    </row>
    <row r="3007" spans="1:13" ht="18" customHeight="1">
      <c r="A3007" s="232">
        <v>12</v>
      </c>
      <c r="B3007" s="428"/>
      <c r="C3007" s="428">
        <v>1</v>
      </c>
      <c r="D3007" s="445"/>
      <c r="E3007" s="233"/>
      <c r="F3007" s="910" t="s">
        <v>1719</v>
      </c>
      <c r="G3007" s="911"/>
      <c r="H3007" s="911"/>
      <c r="I3007" s="912"/>
      <c r="J3007" s="274">
        <v>5000</v>
      </c>
      <c r="K3007" s="274">
        <v>93</v>
      </c>
      <c r="L3007" s="274"/>
      <c r="M3007" s="618"/>
    </row>
    <row r="3008" spans="1:13" ht="45.75" customHeight="1">
      <c r="A3008" s="232">
        <v>13</v>
      </c>
      <c r="B3008" s="428"/>
      <c r="C3008" s="428">
        <v>1</v>
      </c>
      <c r="D3008" s="445"/>
      <c r="E3008" s="233"/>
      <c r="F3008" s="910" t="s">
        <v>751</v>
      </c>
      <c r="G3008" s="911"/>
      <c r="H3008" s="911"/>
      <c r="I3008" s="912"/>
      <c r="J3008" s="274">
        <v>7000</v>
      </c>
      <c r="K3008" s="274"/>
      <c r="L3008" s="274"/>
      <c r="M3008" s="618"/>
    </row>
    <row r="3009" spans="1:13" ht="30.75" customHeight="1">
      <c r="A3009" s="232">
        <v>14</v>
      </c>
      <c r="B3009" s="428"/>
      <c r="C3009" s="428">
        <v>2</v>
      </c>
      <c r="D3009" s="445"/>
      <c r="E3009" s="233"/>
      <c r="F3009" s="910" t="s">
        <v>874</v>
      </c>
      <c r="G3009" s="911"/>
      <c r="H3009" s="911"/>
      <c r="I3009" s="912"/>
      <c r="J3009" s="274">
        <v>473789</v>
      </c>
      <c r="K3009" s="274">
        <v>320628</v>
      </c>
      <c r="L3009" s="274"/>
      <c r="M3009" s="618"/>
    </row>
    <row r="3010" spans="1:13" ht="28.5" customHeight="1">
      <c r="A3010" s="232">
        <v>15</v>
      </c>
      <c r="B3010" s="428"/>
      <c r="C3010" s="428">
        <v>1</v>
      </c>
      <c r="D3010" s="445"/>
      <c r="E3010" s="233"/>
      <c r="F3010" s="910" t="s">
        <v>875</v>
      </c>
      <c r="G3010" s="911"/>
      <c r="H3010" s="911"/>
      <c r="I3010" s="912"/>
      <c r="J3010" s="274">
        <v>55515</v>
      </c>
      <c r="K3010" s="274"/>
      <c r="L3010" s="274"/>
      <c r="M3010" s="618"/>
    </row>
    <row r="3011" spans="1:13" ht="21" customHeight="1">
      <c r="A3011" s="232">
        <v>16</v>
      </c>
      <c r="B3011" s="428"/>
      <c r="C3011" s="428">
        <v>2</v>
      </c>
      <c r="D3011" s="445"/>
      <c r="E3011" s="233"/>
      <c r="F3011" s="910" t="s">
        <v>876</v>
      </c>
      <c r="G3011" s="911"/>
      <c r="H3011" s="911"/>
      <c r="I3011" s="912"/>
      <c r="J3011" s="274">
        <v>21000</v>
      </c>
      <c r="K3011" s="274"/>
      <c r="L3011" s="274"/>
      <c r="M3011" s="618"/>
    </row>
    <row r="3012" spans="1:13" ht="18" customHeight="1">
      <c r="A3012" s="232">
        <v>17</v>
      </c>
      <c r="B3012" s="428"/>
      <c r="C3012" s="428">
        <v>2</v>
      </c>
      <c r="D3012" s="445"/>
      <c r="E3012" s="233"/>
      <c r="F3012" s="910" t="s">
        <v>877</v>
      </c>
      <c r="G3012" s="911"/>
      <c r="H3012" s="911"/>
      <c r="I3012" s="912"/>
      <c r="J3012" s="274">
        <v>15000</v>
      </c>
      <c r="K3012" s="274"/>
      <c r="L3012" s="274"/>
      <c r="M3012" s="618"/>
    </row>
    <row r="3013" spans="1:13" ht="18" customHeight="1">
      <c r="A3013" s="232">
        <v>18</v>
      </c>
      <c r="B3013" s="428"/>
      <c r="C3013" s="428">
        <v>1</v>
      </c>
      <c r="D3013" s="445"/>
      <c r="E3013" s="233"/>
      <c r="F3013" s="910" t="s">
        <v>878</v>
      </c>
      <c r="G3013" s="911"/>
      <c r="H3013" s="911"/>
      <c r="I3013" s="912"/>
      <c r="J3013" s="274">
        <v>10000</v>
      </c>
      <c r="K3013" s="274">
        <v>506</v>
      </c>
      <c r="L3013" s="274"/>
      <c r="M3013" s="618"/>
    </row>
    <row r="3014" spans="1:13" ht="21.75" customHeight="1">
      <c r="A3014" s="232">
        <v>19</v>
      </c>
      <c r="B3014" s="428"/>
      <c r="C3014" s="428">
        <v>1</v>
      </c>
      <c r="D3014" s="445"/>
      <c r="E3014" s="233"/>
      <c r="F3014" s="910" t="s">
        <v>879</v>
      </c>
      <c r="G3014" s="911"/>
      <c r="H3014" s="911"/>
      <c r="I3014" s="912"/>
      <c r="J3014" s="274">
        <v>15000</v>
      </c>
      <c r="K3014" s="274">
        <v>112</v>
      </c>
      <c r="L3014" s="274"/>
      <c r="M3014" s="618"/>
    </row>
    <row r="3015" spans="1:13" ht="18" customHeight="1">
      <c r="A3015" s="232">
        <v>20</v>
      </c>
      <c r="B3015" s="428"/>
      <c r="C3015" s="428">
        <v>1</v>
      </c>
      <c r="D3015" s="445"/>
      <c r="E3015" s="233"/>
      <c r="F3015" s="910" t="s">
        <v>881</v>
      </c>
      <c r="G3015" s="911"/>
      <c r="H3015" s="911"/>
      <c r="I3015" s="912"/>
      <c r="J3015" s="274">
        <v>3000</v>
      </c>
      <c r="K3015" s="274"/>
      <c r="L3015" s="274"/>
      <c r="M3015" s="618"/>
    </row>
    <row r="3016" spans="1:13" ht="29.25" customHeight="1">
      <c r="A3016" s="232">
        <v>21</v>
      </c>
      <c r="B3016" s="428"/>
      <c r="C3016" s="428">
        <v>1</v>
      </c>
      <c r="D3016" s="445"/>
      <c r="E3016" s="233"/>
      <c r="F3016" s="910" t="s">
        <v>1695</v>
      </c>
      <c r="G3016" s="911"/>
      <c r="H3016" s="911"/>
      <c r="I3016" s="912"/>
      <c r="J3016" s="274">
        <v>184823</v>
      </c>
      <c r="K3016" s="274"/>
      <c r="L3016" s="274"/>
      <c r="M3016" s="618"/>
    </row>
    <row r="3017" spans="1:13" ht="17.25" customHeight="1">
      <c r="A3017" s="232">
        <v>22</v>
      </c>
      <c r="B3017" s="428"/>
      <c r="C3017" s="428">
        <v>2</v>
      </c>
      <c r="D3017" s="445"/>
      <c r="E3017" s="233"/>
      <c r="F3017" s="268" t="s">
        <v>882</v>
      </c>
      <c r="G3017" s="210"/>
      <c r="H3017" s="256"/>
      <c r="I3017" s="207"/>
      <c r="J3017" s="274">
        <v>31500</v>
      </c>
      <c r="K3017" s="274"/>
      <c r="L3017" s="274"/>
      <c r="M3017" s="618"/>
    </row>
    <row r="3018" spans="1:13" ht="17.25" customHeight="1">
      <c r="A3018" s="232">
        <v>23</v>
      </c>
      <c r="B3018" s="428"/>
      <c r="C3018" s="428">
        <v>2</v>
      </c>
      <c r="D3018" s="445"/>
      <c r="E3018" s="233"/>
      <c r="F3018" s="268" t="s">
        <v>1767</v>
      </c>
      <c r="G3018" s="210"/>
      <c r="H3018" s="256"/>
      <c r="I3018" s="207"/>
      <c r="J3018" s="274">
        <v>20000</v>
      </c>
      <c r="K3018" s="274">
        <v>24685</v>
      </c>
      <c r="L3018" s="274"/>
      <c r="M3018" s="618"/>
    </row>
    <row r="3019" spans="1:13" ht="22.5" customHeight="1">
      <c r="A3019" s="232">
        <v>24</v>
      </c>
      <c r="B3019" s="428"/>
      <c r="C3019" s="428">
        <v>1</v>
      </c>
      <c r="D3019" s="445"/>
      <c r="E3019" s="233"/>
      <c r="F3019" s="268" t="s">
        <v>1696</v>
      </c>
      <c r="G3019" s="210"/>
      <c r="H3019" s="256"/>
      <c r="I3019" s="207"/>
      <c r="J3019" s="274">
        <v>8906</v>
      </c>
      <c r="K3019" s="274">
        <v>73736</v>
      </c>
      <c r="L3019" s="274"/>
      <c r="M3019" s="618"/>
    </row>
    <row r="3020" spans="1:13" ht="15" customHeight="1">
      <c r="A3020" s="232">
        <v>25</v>
      </c>
      <c r="B3020" s="428"/>
      <c r="C3020" s="428">
        <v>1</v>
      </c>
      <c r="D3020" s="445"/>
      <c r="E3020" s="233"/>
      <c r="F3020" s="268" t="s">
        <v>1762</v>
      </c>
      <c r="G3020" s="210"/>
      <c r="H3020" s="256"/>
      <c r="I3020" s="207"/>
      <c r="J3020" s="274">
        <v>6329</v>
      </c>
      <c r="K3020" s="274">
        <v>12780</v>
      </c>
      <c r="L3020" s="274"/>
      <c r="M3020" s="618"/>
    </row>
    <row r="3021" spans="1:13" ht="22.5" customHeight="1">
      <c r="A3021" s="232">
        <v>26</v>
      </c>
      <c r="B3021" s="428"/>
      <c r="C3021" s="428">
        <v>2</v>
      </c>
      <c r="D3021" s="445"/>
      <c r="E3021" s="233"/>
      <c r="F3021" s="268" t="s">
        <v>1697</v>
      </c>
      <c r="G3021" s="210"/>
      <c r="H3021" s="256"/>
      <c r="I3021" s="207"/>
      <c r="J3021" s="274">
        <v>50000</v>
      </c>
      <c r="K3021" s="274">
        <v>1927</v>
      </c>
      <c r="L3021" s="274"/>
      <c r="M3021" s="618"/>
    </row>
    <row r="3022" spans="1:13" ht="27.75" customHeight="1">
      <c r="A3022" s="232">
        <v>27</v>
      </c>
      <c r="B3022" s="428"/>
      <c r="C3022" s="428">
        <v>1</v>
      </c>
      <c r="D3022" s="445"/>
      <c r="E3022" s="233"/>
      <c r="F3022" s="910" t="s">
        <v>1698</v>
      </c>
      <c r="G3022" s="911"/>
      <c r="H3022" s="911"/>
      <c r="I3022" s="912"/>
      <c r="J3022" s="274"/>
      <c r="K3022" s="274"/>
      <c r="L3022" s="274"/>
      <c r="M3022" s="618"/>
    </row>
    <row r="3023" spans="1:13" ht="13.5" customHeight="1">
      <c r="A3023" s="232"/>
      <c r="B3023" s="428">
        <v>1</v>
      </c>
      <c r="C3023" s="428"/>
      <c r="D3023" s="445"/>
      <c r="E3023" s="233"/>
      <c r="F3023" s="268"/>
      <c r="G3023" s="398" t="s">
        <v>971</v>
      </c>
      <c r="H3023" s="476"/>
      <c r="I3023" s="399"/>
      <c r="J3023" s="274">
        <v>8854</v>
      </c>
      <c r="K3023" s="274"/>
      <c r="L3023" s="274"/>
      <c r="M3023" s="618"/>
    </row>
    <row r="3024" spans="1:13" ht="20.25" customHeight="1">
      <c r="A3024" s="232"/>
      <c r="B3024" s="428">
        <v>2</v>
      </c>
      <c r="C3024" s="428"/>
      <c r="D3024" s="445"/>
      <c r="E3024" s="233"/>
      <c r="F3024" s="268"/>
      <c r="G3024" s="398" t="s">
        <v>1699</v>
      </c>
      <c r="H3024" s="476"/>
      <c r="I3024" s="399"/>
      <c r="J3024" s="274">
        <v>2168</v>
      </c>
      <c r="K3024" s="274">
        <v>18949</v>
      </c>
      <c r="L3024" s="274"/>
      <c r="M3024" s="618"/>
    </row>
    <row r="3025" spans="1:13" ht="20.25" customHeight="1">
      <c r="A3025" s="232"/>
      <c r="B3025" s="428">
        <v>3</v>
      </c>
      <c r="C3025" s="428"/>
      <c r="D3025" s="445"/>
      <c r="E3025" s="233"/>
      <c r="F3025" s="268"/>
      <c r="G3025" s="398" t="s">
        <v>1700</v>
      </c>
      <c r="H3025" s="476"/>
      <c r="I3025" s="399"/>
      <c r="J3025" s="274">
        <v>2282</v>
      </c>
      <c r="K3025" s="274">
        <v>2282</v>
      </c>
      <c r="L3025" s="274"/>
      <c r="M3025" s="618"/>
    </row>
    <row r="3026" spans="1:13" ht="11.25" customHeight="1">
      <c r="A3026" s="232"/>
      <c r="B3026" s="428"/>
      <c r="C3026" s="428"/>
      <c r="D3026" s="445"/>
      <c r="E3026" s="233"/>
      <c r="F3026" s="268"/>
      <c r="G3026" s="210"/>
      <c r="H3026" s="256"/>
      <c r="I3026" s="207"/>
      <c r="J3026" s="274"/>
      <c r="K3026" s="274"/>
      <c r="L3026" s="274"/>
      <c r="M3026" s="618"/>
    </row>
    <row r="3027" spans="1:13" ht="17.25" customHeight="1">
      <c r="A3027" s="232"/>
      <c r="B3027" s="428"/>
      <c r="C3027" s="428"/>
      <c r="D3027" s="445"/>
      <c r="E3027" s="233"/>
      <c r="F3027" s="227"/>
      <c r="G3027" s="225"/>
      <c r="H3027" s="226"/>
      <c r="I3027" s="227" t="s">
        <v>1842</v>
      </c>
      <c r="J3027" s="218">
        <f>SUM(J3023:J3026)</f>
        <v>13304</v>
      </c>
      <c r="K3027" s="218">
        <f>SUM(K3023:K3026)</f>
        <v>21231</v>
      </c>
      <c r="L3027" s="218">
        <f>SUM(L3023:L3026)</f>
        <v>0</v>
      </c>
      <c r="M3027" s="218"/>
    </row>
    <row r="3028" spans="1:13" ht="6.75" customHeight="1">
      <c r="A3028" s="232"/>
      <c r="B3028" s="428"/>
      <c r="C3028" s="428"/>
      <c r="D3028" s="445"/>
      <c r="E3028" s="233"/>
      <c r="F3028" s="945"/>
      <c r="G3028" s="945"/>
      <c r="H3028" s="945"/>
      <c r="I3028" s="946"/>
      <c r="J3028" s="274"/>
      <c r="K3028" s="274"/>
      <c r="L3028" s="274"/>
      <c r="M3028" s="618"/>
    </row>
    <row r="3029" spans="1:13" ht="30" customHeight="1">
      <c r="A3029" s="232">
        <v>28</v>
      </c>
      <c r="B3029" s="428"/>
      <c r="C3029" s="428">
        <v>1</v>
      </c>
      <c r="D3029" s="445"/>
      <c r="E3029" s="233"/>
      <c r="F3029" s="911" t="s">
        <v>972</v>
      </c>
      <c r="G3029" s="911"/>
      <c r="H3029" s="911"/>
      <c r="I3029" s="911"/>
      <c r="J3029" s="512">
        <v>1156</v>
      </c>
      <c r="K3029" s="512">
        <v>69</v>
      </c>
      <c r="L3029" s="512"/>
      <c r="M3029" s="618"/>
    </row>
    <row r="3030" spans="1:13" ht="18.75" customHeight="1">
      <c r="A3030" s="232">
        <v>29</v>
      </c>
      <c r="B3030" s="428"/>
      <c r="C3030" s="428">
        <v>1</v>
      </c>
      <c r="D3030" s="445"/>
      <c r="E3030" s="233"/>
      <c r="F3030" s="911" t="s">
        <v>1428</v>
      </c>
      <c r="G3030" s="911"/>
      <c r="H3030" s="911"/>
      <c r="I3030" s="911"/>
      <c r="J3030" s="512"/>
      <c r="K3030" s="512"/>
      <c r="L3030" s="512"/>
      <c r="M3030" s="618"/>
    </row>
    <row r="3031" spans="1:13" ht="21.75" customHeight="1">
      <c r="A3031" s="232">
        <v>30</v>
      </c>
      <c r="B3031" s="428"/>
      <c r="C3031" s="428">
        <v>1</v>
      </c>
      <c r="D3031" s="445"/>
      <c r="E3031" s="233"/>
      <c r="F3031" s="911" t="s">
        <v>1429</v>
      </c>
      <c r="G3031" s="911"/>
      <c r="H3031" s="911"/>
      <c r="I3031" s="911"/>
      <c r="J3031" s="512"/>
      <c r="K3031" s="512">
        <v>20000</v>
      </c>
      <c r="L3031" s="512"/>
      <c r="M3031" s="618"/>
    </row>
    <row r="3032" spans="1:13" ht="22.5" customHeight="1" thickBot="1">
      <c r="A3032" s="232">
        <v>31</v>
      </c>
      <c r="B3032" s="428"/>
      <c r="C3032" s="428">
        <v>2</v>
      </c>
      <c r="D3032" s="445"/>
      <c r="E3032" s="233"/>
      <c r="F3032" s="942" t="s">
        <v>786</v>
      </c>
      <c r="G3032" s="943"/>
      <c r="H3032" s="943"/>
      <c r="I3032" s="944"/>
      <c r="J3032" s="514"/>
      <c r="K3032" s="512">
        <v>4977</v>
      </c>
      <c r="L3032" s="513"/>
      <c r="M3032" s="618"/>
    </row>
    <row r="3033" spans="1:13" ht="21.75" customHeight="1" thickBot="1">
      <c r="A3033" s="276"/>
      <c r="B3033" s="433"/>
      <c r="C3033" s="433"/>
      <c r="D3033" s="450"/>
      <c r="E3033" s="277"/>
      <c r="F3033" s="282"/>
      <c r="G3033" s="278"/>
      <c r="H3033" s="279"/>
      <c r="I3033" s="511" t="s">
        <v>1775</v>
      </c>
      <c r="J3033" s="280">
        <f>SUM(J2996:J3032,-J3027)</f>
        <v>1212803</v>
      </c>
      <c r="K3033" s="280">
        <f>SUM(K2996:K3032,-K3027)</f>
        <v>579946</v>
      </c>
      <c r="L3033" s="280">
        <f>SUM(L2996:L3032,-L3027)</f>
        <v>0</v>
      </c>
      <c r="M3033" s="280"/>
    </row>
    <row r="3034" spans="1:13" ht="7.5" customHeight="1">
      <c r="A3034" s="550"/>
      <c r="B3034" s="551"/>
      <c r="C3034" s="551"/>
      <c r="D3034" s="552"/>
      <c r="E3034" s="553"/>
      <c r="F3034" s="505"/>
      <c r="G3034" s="506"/>
      <c r="H3034" s="507"/>
      <c r="I3034" s="555"/>
      <c r="J3034" s="554"/>
      <c r="K3034" s="554"/>
      <c r="L3034" s="554"/>
      <c r="M3034" s="618"/>
    </row>
    <row r="3035" spans="1:13" ht="18.75">
      <c r="A3035" s="135"/>
      <c r="B3035" s="434"/>
      <c r="C3035" s="434"/>
      <c r="D3035" s="451"/>
      <c r="E3035" s="136"/>
      <c r="F3035" s="269" t="s">
        <v>2013</v>
      </c>
      <c r="G3035" s="125"/>
      <c r="H3035" s="126"/>
      <c r="I3035" s="127"/>
      <c r="J3035" s="128"/>
      <c r="K3035" s="128"/>
      <c r="L3035" s="587"/>
      <c r="M3035" s="618"/>
    </row>
    <row r="3036" spans="1:13" ht="9" customHeight="1">
      <c r="A3036" s="232"/>
      <c r="B3036" s="428"/>
      <c r="C3036" s="428"/>
      <c r="D3036" s="445"/>
      <c r="E3036" s="233"/>
      <c r="F3036" s="215"/>
      <c r="G3036" s="205"/>
      <c r="H3036" s="206"/>
      <c r="I3036" s="207"/>
      <c r="J3036" s="208"/>
      <c r="K3036" s="208"/>
      <c r="L3036" s="588"/>
      <c r="M3036" s="618"/>
    </row>
    <row r="3037" spans="1:13" ht="18" customHeight="1">
      <c r="A3037" s="232">
        <v>1</v>
      </c>
      <c r="B3037" s="428"/>
      <c r="C3037" s="428">
        <v>1</v>
      </c>
      <c r="D3037" s="445"/>
      <c r="E3037" s="233"/>
      <c r="F3037" s="268" t="s">
        <v>1801</v>
      </c>
      <c r="G3037" s="210"/>
      <c r="H3037" s="256"/>
      <c r="I3037" s="207"/>
      <c r="J3037" s="274">
        <v>1300000</v>
      </c>
      <c r="K3037" s="274"/>
      <c r="L3037" s="589"/>
      <c r="M3037" s="618"/>
    </row>
    <row r="3038" spans="1:13" ht="10.5" customHeight="1" thickBot="1">
      <c r="A3038" s="232"/>
      <c r="B3038" s="428"/>
      <c r="C3038" s="428"/>
      <c r="D3038" s="445"/>
      <c r="E3038" s="233"/>
      <c r="F3038" s="268"/>
      <c r="G3038" s="210"/>
      <c r="H3038" s="256"/>
      <c r="I3038" s="207"/>
      <c r="J3038" s="274"/>
      <c r="K3038" s="274"/>
      <c r="L3038" s="590"/>
      <c r="M3038" s="618"/>
    </row>
    <row r="3039" spans="1:13" ht="22.5" customHeight="1" thickBot="1">
      <c r="A3039" s="276"/>
      <c r="B3039" s="433"/>
      <c r="C3039" s="433"/>
      <c r="D3039" s="450"/>
      <c r="E3039" s="277"/>
      <c r="F3039" s="282"/>
      <c r="G3039" s="278"/>
      <c r="H3039" s="279"/>
      <c r="I3039" s="271" t="s">
        <v>723</v>
      </c>
      <c r="J3039" s="280">
        <f>SUM(J3037:J3038)</f>
        <v>1300000</v>
      </c>
      <c r="K3039" s="280">
        <f>SUM(K3037:K3038)</f>
        <v>0</v>
      </c>
      <c r="L3039" s="280">
        <f>SUM(L3037:L3038)</f>
        <v>0</v>
      </c>
      <c r="M3039" s="280"/>
    </row>
    <row r="3040" spans="1:13" ht="6.75" customHeight="1">
      <c r="A3040" s="550"/>
      <c r="B3040" s="551"/>
      <c r="C3040" s="551"/>
      <c r="D3040" s="552"/>
      <c r="E3040" s="553"/>
      <c r="F3040" s="509"/>
      <c r="G3040" s="506"/>
      <c r="H3040" s="507"/>
      <c r="I3040" s="510"/>
      <c r="J3040" s="564"/>
      <c r="K3040" s="564"/>
      <c r="L3040" s="564"/>
      <c r="M3040" s="618"/>
    </row>
    <row r="3041" spans="1:13" ht="18.75">
      <c r="A3041" s="135"/>
      <c r="B3041" s="434"/>
      <c r="C3041" s="434"/>
      <c r="D3041" s="451"/>
      <c r="E3041" s="136"/>
      <c r="F3041" s="269" t="s">
        <v>1430</v>
      </c>
      <c r="G3041" s="125"/>
      <c r="H3041" s="126"/>
      <c r="I3041" s="127"/>
      <c r="J3041" s="534"/>
      <c r="K3041" s="534"/>
      <c r="L3041" s="534"/>
      <c r="M3041" s="618"/>
    </row>
    <row r="3042" spans="1:13" ht="7.5" customHeight="1">
      <c r="A3042" s="232"/>
      <c r="B3042" s="428"/>
      <c r="C3042" s="428"/>
      <c r="D3042" s="445"/>
      <c r="E3042" s="233"/>
      <c r="F3042" s="137"/>
      <c r="G3042" s="130"/>
      <c r="H3042" s="131"/>
      <c r="I3042" s="144"/>
      <c r="J3042" s="535"/>
      <c r="K3042" s="535"/>
      <c r="L3042" s="535"/>
      <c r="M3042" s="618"/>
    </row>
    <row r="3043" spans="1:13" ht="10.5" customHeight="1">
      <c r="A3043" s="232">
        <v>1</v>
      </c>
      <c r="B3043" s="428"/>
      <c r="C3043" s="428">
        <v>1</v>
      </c>
      <c r="D3043" s="445"/>
      <c r="E3043" s="233"/>
      <c r="F3043" s="268" t="s">
        <v>1431</v>
      </c>
      <c r="G3043" s="210"/>
      <c r="H3043" s="256"/>
      <c r="I3043" s="207"/>
      <c r="J3043" s="535"/>
      <c r="K3043" s="512">
        <v>1359</v>
      </c>
      <c r="L3043" s="512">
        <v>1359</v>
      </c>
      <c r="M3043" s="733">
        <f aca="true" t="shared" si="11" ref="M3043:M3050">L3043/K3043*100</f>
        <v>100</v>
      </c>
    </row>
    <row r="3044" spans="1:13" ht="24.75" customHeight="1">
      <c r="A3044" s="232">
        <v>2</v>
      </c>
      <c r="B3044" s="428"/>
      <c r="C3044" s="428">
        <v>1</v>
      </c>
      <c r="D3044" s="445"/>
      <c r="E3044" s="233"/>
      <c r="F3044" s="568" t="s">
        <v>788</v>
      </c>
      <c r="G3044" s="569"/>
      <c r="H3044" s="570"/>
      <c r="I3044" s="572"/>
      <c r="J3044" s="535"/>
      <c r="K3044" s="512">
        <v>120127</v>
      </c>
      <c r="L3044" s="512">
        <v>120127</v>
      </c>
      <c r="M3044" s="733">
        <f t="shared" si="11"/>
        <v>100</v>
      </c>
    </row>
    <row r="3045" spans="1:13" ht="15.75" customHeight="1">
      <c r="A3045" s="232">
        <v>3</v>
      </c>
      <c r="B3045" s="434"/>
      <c r="C3045" s="428">
        <v>1</v>
      </c>
      <c r="D3045" s="451"/>
      <c r="E3045" s="136"/>
      <c r="F3045" s="910" t="s">
        <v>788</v>
      </c>
      <c r="G3045" s="911"/>
      <c r="H3045" s="911"/>
      <c r="I3045" s="926"/>
      <c r="J3045" s="573"/>
      <c r="K3045" s="512">
        <v>16157</v>
      </c>
      <c r="L3045" s="512">
        <v>16157</v>
      </c>
      <c r="M3045" s="733">
        <f t="shared" si="11"/>
        <v>100</v>
      </c>
    </row>
    <row r="3046" spans="1:13" ht="15.75" customHeight="1">
      <c r="A3046" s="135"/>
      <c r="B3046" s="434"/>
      <c r="C3046" s="434"/>
      <c r="D3046" s="451"/>
      <c r="E3046" s="136"/>
      <c r="F3046" s="215" t="s">
        <v>1485</v>
      </c>
      <c r="G3046" s="205"/>
      <c r="H3046" s="238"/>
      <c r="I3046" s="207"/>
      <c r="J3046" s="567"/>
      <c r="K3046" s="512"/>
      <c r="L3046" s="512"/>
      <c r="M3046" s="733"/>
    </row>
    <row r="3047" spans="1:13" ht="19.5" customHeight="1">
      <c r="A3047" s="232">
        <v>4</v>
      </c>
      <c r="B3047" s="428"/>
      <c r="C3047" s="428">
        <v>1</v>
      </c>
      <c r="D3047" s="445"/>
      <c r="E3047" s="233"/>
      <c r="F3047" s="471" t="s">
        <v>1432</v>
      </c>
      <c r="G3047" s="523"/>
      <c r="H3047" s="524"/>
      <c r="I3047" s="525"/>
      <c r="J3047" s="535"/>
      <c r="K3047" s="512">
        <v>501</v>
      </c>
      <c r="L3047" s="512">
        <v>501</v>
      </c>
      <c r="M3047" s="733">
        <f t="shared" si="11"/>
        <v>100</v>
      </c>
    </row>
    <row r="3048" spans="1:13" ht="19.5" customHeight="1">
      <c r="A3048" s="232">
        <v>5</v>
      </c>
      <c r="B3048" s="428"/>
      <c r="C3048" s="428">
        <v>1</v>
      </c>
      <c r="D3048" s="445"/>
      <c r="E3048" s="233"/>
      <c r="F3048" s="471" t="s">
        <v>1482</v>
      </c>
      <c r="G3048" s="523"/>
      <c r="H3048" s="524"/>
      <c r="I3048" s="525"/>
      <c r="J3048" s="535"/>
      <c r="K3048" s="512">
        <v>759</v>
      </c>
      <c r="L3048" s="512">
        <v>759</v>
      </c>
      <c r="M3048" s="733">
        <f t="shared" si="11"/>
        <v>100</v>
      </c>
    </row>
    <row r="3049" spans="1:13" ht="19.5" customHeight="1">
      <c r="A3049" s="232">
        <v>6</v>
      </c>
      <c r="B3049" s="428"/>
      <c r="C3049" s="428">
        <v>1</v>
      </c>
      <c r="D3049" s="445"/>
      <c r="E3049" s="233"/>
      <c r="F3049" s="471" t="s">
        <v>1633</v>
      </c>
      <c r="G3049" s="523"/>
      <c r="H3049" s="524"/>
      <c r="I3049" s="525"/>
      <c r="J3049" s="535"/>
      <c r="K3049" s="512">
        <v>3</v>
      </c>
      <c r="L3049" s="512">
        <v>3</v>
      </c>
      <c r="M3049" s="733">
        <f t="shared" si="11"/>
        <v>100</v>
      </c>
    </row>
    <row r="3050" spans="1:13" ht="19.5" customHeight="1">
      <c r="A3050" s="696">
        <v>7</v>
      </c>
      <c r="B3050" s="697"/>
      <c r="C3050" s="697">
        <v>1</v>
      </c>
      <c r="D3050" s="698"/>
      <c r="E3050" s="699"/>
      <c r="F3050" s="471" t="s">
        <v>1634</v>
      </c>
      <c r="G3050" s="523"/>
      <c r="H3050" s="524"/>
      <c r="I3050" s="525"/>
      <c r="J3050" s="535"/>
      <c r="K3050" s="512">
        <v>307</v>
      </c>
      <c r="L3050" s="512">
        <v>307</v>
      </c>
      <c r="M3050" s="733">
        <f t="shared" si="11"/>
        <v>100</v>
      </c>
    </row>
    <row r="3051" spans="1:13" ht="18" customHeight="1">
      <c r="A3051" s="696"/>
      <c r="B3051" s="697"/>
      <c r="C3051" s="697"/>
      <c r="D3051" s="698"/>
      <c r="E3051" s="699"/>
      <c r="F3051" s="471" t="s">
        <v>1635</v>
      </c>
      <c r="G3051" s="130"/>
      <c r="H3051" s="131"/>
      <c r="I3051" s="144"/>
      <c r="J3051" s="535"/>
      <c r="K3051" s="535"/>
      <c r="L3051" s="535"/>
      <c r="M3051" s="733"/>
    </row>
    <row r="3052" spans="1:13" ht="36" customHeight="1" thickBot="1">
      <c r="A3052" s="700">
        <v>8</v>
      </c>
      <c r="B3052" s="701"/>
      <c r="C3052" s="701">
        <v>1</v>
      </c>
      <c r="D3052" s="702"/>
      <c r="E3052" s="703"/>
      <c r="F3052" s="905" t="s">
        <v>787</v>
      </c>
      <c r="G3052" s="905"/>
      <c r="H3052" s="905"/>
      <c r="I3052" s="906"/>
      <c r="J3052" s="571"/>
      <c r="K3052" s="512">
        <v>124</v>
      </c>
      <c r="L3052" s="512">
        <v>124</v>
      </c>
      <c r="M3052" s="733">
        <f>L3052/K3052*100</f>
        <v>100</v>
      </c>
    </row>
    <row r="3053" spans="1:13" ht="23.25" customHeight="1" thickBot="1">
      <c r="A3053" s="276"/>
      <c r="B3053" s="433"/>
      <c r="C3053" s="433"/>
      <c r="D3053" s="450"/>
      <c r="E3053" s="277"/>
      <c r="F3053" s="282"/>
      <c r="G3053" s="278"/>
      <c r="H3053" s="279"/>
      <c r="I3053" s="271" t="s">
        <v>674</v>
      </c>
      <c r="J3053" s="536">
        <f>SUM(J3043:J3052)</f>
        <v>0</v>
      </c>
      <c r="K3053" s="536">
        <f>SUM(K3043:K3052)</f>
        <v>139337</v>
      </c>
      <c r="L3053" s="536">
        <f>SUM(L3043:L3052)</f>
        <v>139337</v>
      </c>
      <c r="M3053" s="732">
        <f>L3053/K3053*100</f>
        <v>100</v>
      </c>
    </row>
    <row r="3054" spans="1:13" ht="29.25" customHeight="1">
      <c r="A3054" s="560"/>
      <c r="B3054" s="561"/>
      <c r="C3054" s="561"/>
      <c r="D3054" s="562"/>
      <c r="E3054" s="563"/>
      <c r="F3054" s="907" t="s">
        <v>663</v>
      </c>
      <c r="G3054" s="908"/>
      <c r="H3054" s="908"/>
      <c r="I3054" s="909"/>
      <c r="J3054" s="532"/>
      <c r="K3054" s="626">
        <v>11180</v>
      </c>
      <c r="L3054" s="678">
        <v>11180</v>
      </c>
      <c r="M3054" s="763">
        <f>L3054/K3054*100</f>
        <v>100</v>
      </c>
    </row>
    <row r="3055" spans="1:13" ht="6" customHeight="1">
      <c r="A3055" s="734"/>
      <c r="B3055" s="735"/>
      <c r="C3055" s="735"/>
      <c r="D3055" s="736"/>
      <c r="E3055" s="737"/>
      <c r="F3055" s="902"/>
      <c r="G3055" s="903"/>
      <c r="H3055" s="903"/>
      <c r="I3055" s="904"/>
      <c r="J3055" s="533"/>
      <c r="K3055" s="512"/>
      <c r="L3055" s="746"/>
      <c r="M3055" s="764"/>
    </row>
    <row r="3056" spans="1:13" ht="20.25" customHeight="1" thickBot="1">
      <c r="A3056" s="627"/>
      <c r="B3056" s="628"/>
      <c r="C3056" s="628"/>
      <c r="D3056" s="629"/>
      <c r="E3056" s="630"/>
      <c r="F3056" s="543" t="s">
        <v>1680</v>
      </c>
      <c r="G3056" s="543"/>
      <c r="H3056" s="543"/>
      <c r="I3056" s="543"/>
      <c r="J3056" s="571"/>
      <c r="K3056" s="571"/>
      <c r="L3056" s="704">
        <v>159134</v>
      </c>
      <c r="M3056" s="753"/>
    </row>
    <row r="3057" spans="1:13" ht="35.25" customHeight="1" thickBot="1">
      <c r="A3057" s="140"/>
      <c r="B3057" s="432"/>
      <c r="C3057" s="432"/>
      <c r="D3057" s="449"/>
      <c r="E3057" s="141"/>
      <c r="F3057" s="924" t="s">
        <v>1433</v>
      </c>
      <c r="G3057" s="924"/>
      <c r="H3057" s="924"/>
      <c r="I3057" s="925"/>
      <c r="J3057" s="322">
        <f>J3039+J3033+J2992+J2937+J2794+J2743+J2721+J471+J3053+J3056+J3054+J3055+J3056</f>
        <v>15302624</v>
      </c>
      <c r="K3057" s="322">
        <f>K3039+K3033+K2992+K2937+K2794+K2743+K2721+K471+K3053+K3056+K3054+K3055+K3056</f>
        <v>18970623</v>
      </c>
      <c r="L3057" s="322">
        <f>L3039+L3033+L2992+L2937+L2794+L2743+L2721+L471+L3053+L3056+L3054+L3055</f>
        <v>16523587</v>
      </c>
      <c r="M3057" s="759">
        <f>L3057/K3057*100</f>
        <v>87.10091914219159</v>
      </c>
    </row>
    <row r="3058" spans="1:13" ht="8.25" customHeight="1">
      <c r="A3058" s="526"/>
      <c r="B3058" s="527"/>
      <c r="C3058" s="527"/>
      <c r="D3058" s="527"/>
      <c r="E3058" s="526"/>
      <c r="J3058" s="526"/>
      <c r="K3058" s="512"/>
      <c r="L3058" s="512"/>
      <c r="M3058" s="618"/>
    </row>
    <row r="3059" spans="1:13" ht="15">
      <c r="A3059" s="528"/>
      <c r="B3059" s="529"/>
      <c r="C3059" s="529"/>
      <c r="D3059" s="529"/>
      <c r="E3059" s="528"/>
      <c r="F3059" s="543" t="s">
        <v>1434</v>
      </c>
      <c r="G3059" s="17"/>
      <c r="H3059" s="18"/>
      <c r="I3059" s="543"/>
      <c r="J3059" s="528"/>
      <c r="K3059" s="512">
        <v>102650</v>
      </c>
      <c r="L3059" s="512">
        <v>102650</v>
      </c>
      <c r="M3059" s="733">
        <f>L3059/K3059*100</f>
        <v>100</v>
      </c>
    </row>
    <row r="3060" spans="1:13" ht="6.75" customHeight="1">
      <c r="A3060" s="528"/>
      <c r="B3060" s="529"/>
      <c r="C3060" s="529"/>
      <c r="D3060" s="529"/>
      <c r="E3060" s="528"/>
      <c r="F3060" s="543"/>
      <c r="G3060" s="17"/>
      <c r="H3060" s="18"/>
      <c r="I3060" s="543"/>
      <c r="J3060" s="528"/>
      <c r="K3060" s="512"/>
      <c r="L3060" s="512"/>
      <c r="M3060" s="733"/>
    </row>
    <row r="3061" spans="1:13" ht="18" customHeight="1">
      <c r="A3061" s="528"/>
      <c r="B3061" s="529"/>
      <c r="C3061" s="529"/>
      <c r="D3061" s="529"/>
      <c r="E3061" s="528"/>
      <c r="F3061" s="543" t="s">
        <v>1483</v>
      </c>
      <c r="G3061" s="17"/>
      <c r="H3061" s="18"/>
      <c r="I3061" s="543"/>
      <c r="J3061" s="528"/>
      <c r="K3061" s="512">
        <v>2303</v>
      </c>
      <c r="L3061" s="512">
        <v>2303</v>
      </c>
      <c r="M3061" s="733">
        <f>L3061/K3061*100</f>
        <v>100</v>
      </c>
    </row>
    <row r="3062" spans="1:13" ht="20.25" customHeight="1" thickBot="1">
      <c r="A3062" s="530"/>
      <c r="B3062" s="531"/>
      <c r="C3062" s="531"/>
      <c r="D3062" s="531"/>
      <c r="E3062" s="530"/>
      <c r="F3062" s="543" t="s">
        <v>1628</v>
      </c>
      <c r="J3062" s="530"/>
      <c r="K3062" s="530"/>
      <c r="L3062" s="512">
        <v>4515</v>
      </c>
      <c r="M3062" s="733"/>
    </row>
    <row r="3063" spans="1:13" ht="36" customHeight="1" thickBot="1">
      <c r="A3063" s="140"/>
      <c r="B3063" s="432"/>
      <c r="C3063" s="432"/>
      <c r="D3063" s="449"/>
      <c r="E3063" s="141"/>
      <c r="F3063" s="924" t="s">
        <v>1916</v>
      </c>
      <c r="G3063" s="924"/>
      <c r="H3063" s="924"/>
      <c r="I3063" s="925"/>
      <c r="J3063" s="322">
        <f>SUM(J3057:J3062)</f>
        <v>15302624</v>
      </c>
      <c r="K3063" s="322">
        <f>SUM(K3057:K3062)</f>
        <v>19075576</v>
      </c>
      <c r="L3063" s="322">
        <f>SUM(L3057:L3062)</f>
        <v>16633055</v>
      </c>
      <c r="M3063" s="759">
        <f>L3063/K3063*100</f>
        <v>87.19555834120028</v>
      </c>
    </row>
    <row r="3064" ht="2.25" customHeight="1"/>
    <row r="3065" ht="14.25" customHeight="1" hidden="1"/>
    <row r="3066" ht="12.75" hidden="1"/>
    <row r="3067" ht="12.75" hidden="1"/>
  </sheetData>
  <mergeCells count="82">
    <mergeCell ref="F1402:I1402"/>
    <mergeCell ref="F1411:I1411"/>
    <mergeCell ref="F656:I656"/>
    <mergeCell ref="F1375:I1375"/>
    <mergeCell ref="K4:K5"/>
    <mergeCell ref="M4:M5"/>
    <mergeCell ref="L4:L5"/>
    <mergeCell ref="F44:I44"/>
    <mergeCell ref="F7:I7"/>
    <mergeCell ref="J4:J5"/>
    <mergeCell ref="G2853:I2853"/>
    <mergeCell ref="F2875:I2875"/>
    <mergeCell ref="G2860:I2860"/>
    <mergeCell ref="G2861:I2861"/>
    <mergeCell ref="F3029:I3029"/>
    <mergeCell ref="F3011:I3011"/>
    <mergeCell ref="F3028:I3028"/>
    <mergeCell ref="F3016:I3016"/>
    <mergeCell ref="F3022:I3022"/>
    <mergeCell ref="F3057:I3057"/>
    <mergeCell ref="F3007:I3007"/>
    <mergeCell ref="F3008:I3008"/>
    <mergeCell ref="F3009:I3009"/>
    <mergeCell ref="F3015:I3015"/>
    <mergeCell ref="F3014:I3014"/>
    <mergeCell ref="F3013:I3013"/>
    <mergeCell ref="F3010:I3010"/>
    <mergeCell ref="F3012:I3012"/>
    <mergeCell ref="F3032:I3032"/>
    <mergeCell ref="A4:A5"/>
    <mergeCell ref="B4:B5"/>
    <mergeCell ref="C4:C5"/>
    <mergeCell ref="D4:D5"/>
    <mergeCell ref="F1427:I1427"/>
    <mergeCell ref="F1428:I1428"/>
    <mergeCell ref="F1451:I1451"/>
    <mergeCell ref="E4:E5"/>
    <mergeCell ref="F4:I4"/>
    <mergeCell ref="F1420:I1420"/>
    <mergeCell ref="F52:I52"/>
    <mergeCell ref="F61:I61"/>
    <mergeCell ref="F63:I63"/>
    <mergeCell ref="F64:I64"/>
    <mergeCell ref="G2781:H2781"/>
    <mergeCell ref="G2812:I2813"/>
    <mergeCell ref="G2787:I2787"/>
    <mergeCell ref="F1444:I1444"/>
    <mergeCell ref="F1459:I1459"/>
    <mergeCell ref="F1466:I1466"/>
    <mergeCell ref="F1708:I1708"/>
    <mergeCell ref="F1500:I1500"/>
    <mergeCell ref="F1699:I1699"/>
    <mergeCell ref="F3063:I3063"/>
    <mergeCell ref="F1992:I1992"/>
    <mergeCell ref="F3045:I3045"/>
    <mergeCell ref="F3030:I3030"/>
    <mergeCell ref="F3031:I3031"/>
    <mergeCell ref="F2038:I2038"/>
    <mergeCell ref="G2767:H2767"/>
    <mergeCell ref="F2025:I2025"/>
    <mergeCell ref="G2773:I2773"/>
    <mergeCell ref="F2113:I2113"/>
    <mergeCell ref="G2978:I2978"/>
    <mergeCell ref="F1487:I1487"/>
    <mergeCell ref="G1393:I1393"/>
    <mergeCell ref="F1437:I1437"/>
    <mergeCell ref="F1823:I1823"/>
    <mergeCell ref="F1766:I1766"/>
    <mergeCell ref="G2847:I2847"/>
    <mergeCell ref="F2797:I2797"/>
    <mergeCell ref="G2760:I2760"/>
    <mergeCell ref="G2819:I2819"/>
    <mergeCell ref="J1:M1"/>
    <mergeCell ref="F3055:I3055"/>
    <mergeCell ref="F3052:I3052"/>
    <mergeCell ref="F3054:I3054"/>
    <mergeCell ref="F1473:I1473"/>
    <mergeCell ref="F2727:I2727"/>
    <mergeCell ref="G2746:I2746"/>
    <mergeCell ref="G2754:H2754"/>
    <mergeCell ref="F1480:I1480"/>
    <mergeCell ref="F1493:I1493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65" r:id="rId2"/>
  <headerFooter alignWithMargins="0">
    <oddHeader>&amp;C&amp;"Times New Roman CE,Normál"2. sz. melléklet - &amp;P. oldal</odd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M65"/>
  <sheetViews>
    <sheetView showGridLines="0" workbookViewId="0" topLeftCell="A1">
      <selection activeCell="C11" sqref="C11"/>
    </sheetView>
  </sheetViews>
  <sheetFormatPr defaultColWidth="9.140625" defaultRowHeight="12.75"/>
  <cols>
    <col min="1" max="1" width="5.28125" style="1" customWidth="1"/>
    <col min="2" max="2" width="11.57421875" style="1" customWidth="1"/>
    <col min="3" max="3" width="50.57421875" style="1" customWidth="1"/>
    <col min="4" max="4" width="13.00390625" style="1" customWidth="1"/>
    <col min="5" max="6" width="11.421875" style="1" customWidth="1"/>
    <col min="7" max="7" width="12.7109375" style="1" customWidth="1"/>
    <col min="8" max="8" width="13.7109375" style="1" customWidth="1"/>
    <col min="9" max="12" width="9.140625" style="1" customWidth="1"/>
    <col min="13" max="13" width="9.140625" style="1544" customWidth="1"/>
    <col min="14" max="16384" width="9.140625" style="1" customWidth="1"/>
  </cols>
  <sheetData>
    <row r="1" spans="1:8" ht="15" customHeight="1">
      <c r="A1" s="1" t="s">
        <v>1824</v>
      </c>
      <c r="C1" s="1214"/>
      <c r="D1" s="655"/>
      <c r="E1" s="875" t="s">
        <v>324</v>
      </c>
      <c r="F1" s="875"/>
      <c r="G1" s="875"/>
      <c r="H1" s="875"/>
    </row>
    <row r="2" ht="12" customHeight="1">
      <c r="B2" s="1216"/>
    </row>
    <row r="3" spans="2:4" ht="13.5" customHeight="1">
      <c r="B3" s="1224"/>
      <c r="C3" s="1545"/>
      <c r="D3" s="1546"/>
    </row>
    <row r="4" spans="2:4" ht="15" customHeight="1">
      <c r="B4" s="1224"/>
      <c r="C4" s="1545"/>
      <c r="D4" s="1546"/>
    </row>
    <row r="5" spans="1:4" ht="7.5" customHeight="1" thickBot="1">
      <c r="A5" s="1547"/>
      <c r="B5" s="1109"/>
      <c r="C5" s="1116"/>
      <c r="D5" s="1546"/>
    </row>
    <row r="6" spans="1:8" ht="41.25" customHeight="1">
      <c r="A6" s="1548"/>
      <c r="B6" s="1549"/>
      <c r="C6" s="1548"/>
      <c r="D6" s="1550" t="s">
        <v>325</v>
      </c>
      <c r="E6" s="1550" t="s">
        <v>326</v>
      </c>
      <c r="F6" s="1550" t="s">
        <v>327</v>
      </c>
      <c r="G6" s="1550" t="s">
        <v>328</v>
      </c>
      <c r="H6" s="1550" t="s">
        <v>329</v>
      </c>
    </row>
    <row r="7" spans="1:8" ht="26.25" customHeight="1" thickBot="1">
      <c r="A7" s="1551"/>
      <c r="B7" s="1552"/>
      <c r="C7" s="1552"/>
      <c r="D7" s="1553"/>
      <c r="E7" s="1553"/>
      <c r="F7" s="1553"/>
      <c r="G7" s="1553"/>
      <c r="H7" s="1553"/>
    </row>
    <row r="8" spans="1:8" ht="15.75" customHeight="1" thickBot="1">
      <c r="A8" s="1554" t="s">
        <v>992</v>
      </c>
      <c r="B8" s="1555" t="s">
        <v>993</v>
      </c>
      <c r="C8" s="1556" t="s">
        <v>994</v>
      </c>
      <c r="D8" s="1555" t="s">
        <v>995</v>
      </c>
      <c r="E8" s="1554" t="s">
        <v>996</v>
      </c>
      <c r="F8" s="1554" t="s">
        <v>997</v>
      </c>
      <c r="G8" s="1554" t="s">
        <v>998</v>
      </c>
      <c r="H8" s="1554" t="s">
        <v>999</v>
      </c>
    </row>
    <row r="9" spans="1:8" ht="15.75" customHeight="1">
      <c r="A9" s="1557"/>
      <c r="B9" s="1558"/>
      <c r="C9" s="1558"/>
      <c r="D9" s="1558"/>
      <c r="E9" s="1557"/>
      <c r="F9" s="1557"/>
      <c r="G9" s="1557"/>
      <c r="H9" s="1557"/>
    </row>
    <row r="10" spans="1:13" s="1226" customFormat="1" ht="15" customHeight="1">
      <c r="A10" s="1224" t="s">
        <v>1001</v>
      </c>
      <c r="B10" s="1559" t="s">
        <v>330</v>
      </c>
      <c r="C10" s="1560" t="s">
        <v>331</v>
      </c>
      <c r="D10" s="1561">
        <v>30000</v>
      </c>
      <c r="E10" s="1562">
        <v>30000</v>
      </c>
      <c r="F10" s="1562">
        <v>30000</v>
      </c>
      <c r="G10" s="1562">
        <v>30000</v>
      </c>
      <c r="H10" s="1562">
        <f aca="true" t="shared" si="0" ref="H10:H16">SUM(E10:G10)</f>
        <v>90000</v>
      </c>
      <c r="M10" s="1562"/>
    </row>
    <row r="11" spans="1:13" s="1226" customFormat="1" ht="15" customHeight="1">
      <c r="A11" s="1224" t="s">
        <v>1003</v>
      </c>
      <c r="B11" s="1559" t="s">
        <v>332</v>
      </c>
      <c r="C11" s="1226" t="s">
        <v>1913</v>
      </c>
      <c r="D11" s="1561">
        <v>2200</v>
      </c>
      <c r="E11" s="1562">
        <v>2200</v>
      </c>
      <c r="F11" s="1562">
        <v>2200</v>
      </c>
      <c r="G11" s="1562">
        <v>2200</v>
      </c>
      <c r="H11" s="1562">
        <f t="shared" si="0"/>
        <v>6600</v>
      </c>
      <c r="M11" s="1562"/>
    </row>
    <row r="12" spans="1:13" s="1226" customFormat="1" ht="15" customHeight="1">
      <c r="A12" s="1224" t="s">
        <v>1013</v>
      </c>
      <c r="B12" s="1559" t="s">
        <v>333</v>
      </c>
      <c r="C12" s="1226" t="s">
        <v>334</v>
      </c>
      <c r="D12" s="1561">
        <v>5000</v>
      </c>
      <c r="E12" s="1562"/>
      <c r="F12" s="1562">
        <v>5000</v>
      </c>
      <c r="G12" s="1562">
        <v>6000</v>
      </c>
      <c r="H12" s="1562">
        <f t="shared" si="0"/>
        <v>11000</v>
      </c>
      <c r="M12" s="1562"/>
    </row>
    <row r="13" spans="1:13" s="1226" customFormat="1" ht="15" customHeight="1">
      <c r="A13" s="1224" t="s">
        <v>1015</v>
      </c>
      <c r="B13" s="1559" t="s">
        <v>335</v>
      </c>
      <c r="C13" s="1560" t="s">
        <v>336</v>
      </c>
      <c r="D13" s="1561">
        <v>14458</v>
      </c>
      <c r="E13" s="1562">
        <v>19143</v>
      </c>
      <c r="F13" s="1562"/>
      <c r="G13" s="1562"/>
      <c r="H13" s="1562">
        <f t="shared" si="0"/>
        <v>19143</v>
      </c>
      <c r="M13" s="1562"/>
    </row>
    <row r="14" spans="1:13" s="1226" customFormat="1" ht="15" customHeight="1">
      <c r="A14" s="1224" t="s">
        <v>1017</v>
      </c>
      <c r="B14" s="1559" t="s">
        <v>337</v>
      </c>
      <c r="C14" s="1560" t="s">
        <v>338</v>
      </c>
      <c r="D14" s="1561">
        <v>60000</v>
      </c>
      <c r="E14" s="1562">
        <v>105148</v>
      </c>
      <c r="F14" s="1562">
        <v>50000</v>
      </c>
      <c r="G14" s="1562">
        <v>40000</v>
      </c>
      <c r="H14" s="1562">
        <f t="shared" si="0"/>
        <v>195148</v>
      </c>
      <c r="M14" s="1562"/>
    </row>
    <row r="15" spans="1:13" s="1226" customFormat="1" ht="15" customHeight="1">
      <c r="A15" s="1224" t="s">
        <v>1019</v>
      </c>
      <c r="B15" s="1559" t="s">
        <v>339</v>
      </c>
      <c r="C15" s="1560" t="s">
        <v>340</v>
      </c>
      <c r="D15" s="1561">
        <v>600</v>
      </c>
      <c r="E15" s="1562">
        <v>600</v>
      </c>
      <c r="F15" s="1562"/>
      <c r="G15" s="1562"/>
      <c r="H15" s="1562">
        <f t="shared" si="0"/>
        <v>600</v>
      </c>
      <c r="M15" s="1562"/>
    </row>
    <row r="16" spans="1:13" s="1226" customFormat="1" ht="15" customHeight="1">
      <c r="A16" s="1224" t="s">
        <v>1021</v>
      </c>
      <c r="B16" s="1559" t="s">
        <v>341</v>
      </c>
      <c r="C16" s="1563" t="s">
        <v>2010</v>
      </c>
      <c r="D16" s="1561">
        <v>32860</v>
      </c>
      <c r="E16" s="1562">
        <v>31600</v>
      </c>
      <c r="F16" s="1562">
        <v>32832</v>
      </c>
      <c r="G16" s="1562"/>
      <c r="H16" s="1562">
        <f t="shared" si="0"/>
        <v>64432</v>
      </c>
      <c r="M16" s="1562"/>
    </row>
    <row r="17" spans="2:13" s="1226" customFormat="1" ht="8.25" customHeight="1">
      <c r="B17" s="1564"/>
      <c r="C17" s="1564"/>
      <c r="D17" s="1564"/>
      <c r="E17" s="1562"/>
      <c r="F17" s="1562"/>
      <c r="G17" s="1562"/>
      <c r="H17" s="1562"/>
      <c r="M17" s="1562"/>
    </row>
    <row r="18" spans="1:13" s="1226" customFormat="1" ht="26.25" customHeight="1">
      <c r="A18" s="1565"/>
      <c r="B18" s="1566"/>
      <c r="C18" s="1567" t="s">
        <v>342</v>
      </c>
      <c r="D18" s="1568">
        <f>SUM(D8:D17)</f>
        <v>145118</v>
      </c>
      <c r="E18" s="1568">
        <f>SUM(E8:E17)</f>
        <v>188691</v>
      </c>
      <c r="F18" s="1568">
        <f>SUM(F8:F17)</f>
        <v>120032</v>
      </c>
      <c r="G18" s="1568">
        <f>SUM(G8:G17)</f>
        <v>78200</v>
      </c>
      <c r="H18" s="1568">
        <f aca="true" t="shared" si="1" ref="H18:H40">SUM(E18:G18)</f>
        <v>386923</v>
      </c>
      <c r="M18" s="1562"/>
    </row>
    <row r="19" spans="1:13" s="1226" customFormat="1" ht="14.25" customHeight="1">
      <c r="A19" s="1224" t="s">
        <v>1023</v>
      </c>
      <c r="B19" s="1224" t="s">
        <v>343</v>
      </c>
      <c r="C19" s="1226" t="s">
        <v>344</v>
      </c>
      <c r="D19" s="1569">
        <v>20000</v>
      </c>
      <c r="E19" s="1562">
        <v>23364</v>
      </c>
      <c r="F19" s="1562">
        <v>20000</v>
      </c>
      <c r="G19" s="1562">
        <v>20000</v>
      </c>
      <c r="H19" s="1562">
        <f t="shared" si="1"/>
        <v>63364</v>
      </c>
      <c r="M19" s="1562"/>
    </row>
    <row r="20" spans="1:13" s="1226" customFormat="1" ht="14.25" customHeight="1">
      <c r="A20" s="1224" t="s">
        <v>1025</v>
      </c>
      <c r="B20" s="1224" t="s">
        <v>345</v>
      </c>
      <c r="C20" s="1226" t="s">
        <v>346</v>
      </c>
      <c r="D20" s="1569">
        <v>46340</v>
      </c>
      <c r="E20" s="1562">
        <v>12874</v>
      </c>
      <c r="F20" s="1562">
        <v>54550</v>
      </c>
      <c r="G20" s="1562">
        <v>60000</v>
      </c>
      <c r="H20" s="1562">
        <f t="shared" si="1"/>
        <v>127424</v>
      </c>
      <c r="M20" s="1562"/>
    </row>
    <row r="21" spans="1:13" s="1226" customFormat="1" ht="14.25" customHeight="1">
      <c r="A21" s="1224" t="s">
        <v>1046</v>
      </c>
      <c r="B21" s="1224" t="s">
        <v>347</v>
      </c>
      <c r="C21" s="1226" t="s">
        <v>2033</v>
      </c>
      <c r="D21" s="1569">
        <v>5000</v>
      </c>
      <c r="E21" s="1562">
        <v>6145</v>
      </c>
      <c r="F21" s="1562">
        <v>3000</v>
      </c>
      <c r="G21" s="1562">
        <v>3000</v>
      </c>
      <c r="H21" s="1562">
        <f t="shared" si="1"/>
        <v>12145</v>
      </c>
      <c r="M21" s="1562"/>
    </row>
    <row r="22" spans="1:13" s="1226" customFormat="1" ht="14.25" customHeight="1">
      <c r="A22" s="1224" t="s">
        <v>1055</v>
      </c>
      <c r="B22" s="1224" t="s">
        <v>348</v>
      </c>
      <c r="C22" s="1560" t="s">
        <v>1927</v>
      </c>
      <c r="D22" s="1569">
        <v>3000</v>
      </c>
      <c r="E22" s="1562">
        <v>4011</v>
      </c>
      <c r="F22" s="1562">
        <v>10000</v>
      </c>
      <c r="G22" s="1562">
        <v>10000</v>
      </c>
      <c r="H22" s="1562">
        <f t="shared" si="1"/>
        <v>24011</v>
      </c>
      <c r="M22" s="1562"/>
    </row>
    <row r="23" spans="1:13" s="1226" customFormat="1" ht="14.25" customHeight="1">
      <c r="A23" s="1224" t="s">
        <v>1057</v>
      </c>
      <c r="B23" s="1224" t="s">
        <v>349</v>
      </c>
      <c r="C23" s="1226" t="s">
        <v>350</v>
      </c>
      <c r="D23" s="1569">
        <v>10000</v>
      </c>
      <c r="E23" s="1562">
        <v>20925</v>
      </c>
      <c r="F23" s="1562">
        <v>10000</v>
      </c>
      <c r="G23" s="1562">
        <v>10000</v>
      </c>
      <c r="H23" s="1562">
        <f t="shared" si="1"/>
        <v>40925</v>
      </c>
      <c r="M23" s="1562"/>
    </row>
    <row r="24" spans="1:13" s="1226" customFormat="1" ht="17.25" customHeight="1">
      <c r="A24" s="1224" t="s">
        <v>1063</v>
      </c>
      <c r="B24" s="1224" t="s">
        <v>351</v>
      </c>
      <c r="C24" s="1226" t="s">
        <v>352</v>
      </c>
      <c r="D24" s="1569">
        <v>5000</v>
      </c>
      <c r="E24" s="1562">
        <v>8838</v>
      </c>
      <c r="F24" s="1562">
        <v>10000</v>
      </c>
      <c r="G24" s="1562">
        <v>10000</v>
      </c>
      <c r="H24" s="1562">
        <f t="shared" si="1"/>
        <v>28838</v>
      </c>
      <c r="M24" s="1562"/>
    </row>
    <row r="25" spans="1:13" s="1226" customFormat="1" ht="16.5" customHeight="1">
      <c r="A25" s="1224" t="s">
        <v>1065</v>
      </c>
      <c r="B25" s="1224" t="s">
        <v>353</v>
      </c>
      <c r="C25" s="1226" t="s">
        <v>354</v>
      </c>
      <c r="D25" s="1569">
        <v>5000</v>
      </c>
      <c r="E25" s="1562">
        <v>21094</v>
      </c>
      <c r="F25" s="1562">
        <v>10000</v>
      </c>
      <c r="G25" s="1562">
        <v>10000</v>
      </c>
      <c r="H25" s="1562">
        <f t="shared" si="1"/>
        <v>41094</v>
      </c>
      <c r="M25" s="1562"/>
    </row>
    <row r="26" spans="1:13" s="1226" customFormat="1" ht="22.5" customHeight="1">
      <c r="A26" s="1224" t="s">
        <v>1086</v>
      </c>
      <c r="B26" s="1224" t="s">
        <v>355</v>
      </c>
      <c r="C26" s="1226" t="s">
        <v>356</v>
      </c>
      <c r="D26" s="1569">
        <v>192720</v>
      </c>
      <c r="E26" s="1562">
        <v>261848</v>
      </c>
      <c r="F26" s="1562">
        <v>60000</v>
      </c>
      <c r="G26" s="1562">
        <v>20000</v>
      </c>
      <c r="H26" s="1562">
        <f t="shared" si="1"/>
        <v>341848</v>
      </c>
      <c r="M26" s="1562"/>
    </row>
    <row r="27" spans="1:13" s="1226" customFormat="1" ht="15" customHeight="1">
      <c r="A27" s="1565"/>
      <c r="B27" s="1566"/>
      <c r="C27" s="1567" t="s">
        <v>357</v>
      </c>
      <c r="D27" s="1568">
        <f>SUM(D19:D26)</f>
        <v>287060</v>
      </c>
      <c r="E27" s="1568">
        <f>SUM(E19:E26)</f>
        <v>359099</v>
      </c>
      <c r="F27" s="1568">
        <f>SUM(F19:F26)</f>
        <v>177550</v>
      </c>
      <c r="G27" s="1568">
        <f>SUM(G19:G26)</f>
        <v>143000</v>
      </c>
      <c r="H27" s="1568">
        <f t="shared" si="1"/>
        <v>679649</v>
      </c>
      <c r="M27" s="1562"/>
    </row>
    <row r="28" spans="1:13" s="1226" customFormat="1" ht="15" customHeight="1">
      <c r="A28" s="1570" t="s">
        <v>1095</v>
      </c>
      <c r="B28" s="1234" t="s">
        <v>358</v>
      </c>
      <c r="C28" s="1560" t="s">
        <v>2025</v>
      </c>
      <c r="D28" s="1569">
        <v>34100</v>
      </c>
      <c r="E28" s="1562">
        <v>19946</v>
      </c>
      <c r="F28" s="1562">
        <v>33900</v>
      </c>
      <c r="G28" s="1562">
        <v>10000</v>
      </c>
      <c r="H28" s="1562">
        <f t="shared" si="1"/>
        <v>63846</v>
      </c>
      <c r="M28" s="1562"/>
    </row>
    <row r="29" spans="1:13" s="1226" customFormat="1" ht="14.25" customHeight="1">
      <c r="A29" s="1570" t="s">
        <v>1102</v>
      </c>
      <c r="B29" s="1234" t="s">
        <v>359</v>
      </c>
      <c r="C29" s="1560" t="s">
        <v>360</v>
      </c>
      <c r="D29" s="1569">
        <v>5000</v>
      </c>
      <c r="E29" s="1562">
        <v>16090</v>
      </c>
      <c r="F29" s="1562">
        <v>9000</v>
      </c>
      <c r="G29" s="1562">
        <v>10000</v>
      </c>
      <c r="H29" s="1562">
        <f t="shared" si="1"/>
        <v>35090</v>
      </c>
      <c r="M29" s="1562"/>
    </row>
    <row r="30" spans="1:8" ht="12.75" customHeight="1">
      <c r="A30" s="1570" t="s">
        <v>1108</v>
      </c>
      <c r="B30" s="1234" t="s">
        <v>361</v>
      </c>
      <c r="C30" s="1560" t="s">
        <v>1748</v>
      </c>
      <c r="D30" s="1569">
        <v>10000</v>
      </c>
      <c r="E30" s="1544">
        <v>17689</v>
      </c>
      <c r="F30" s="1544">
        <v>8000</v>
      </c>
      <c r="G30" s="1544">
        <v>10000</v>
      </c>
      <c r="H30" s="1544">
        <f t="shared" si="1"/>
        <v>35689</v>
      </c>
    </row>
    <row r="31" spans="1:8" ht="10.5" customHeight="1">
      <c r="A31" s="1570" t="s">
        <v>1125</v>
      </c>
      <c r="B31" s="1234" t="s">
        <v>362</v>
      </c>
      <c r="C31" s="1560" t="s">
        <v>363</v>
      </c>
      <c r="D31" s="1569">
        <v>45000</v>
      </c>
      <c r="E31" s="1544">
        <v>30206</v>
      </c>
      <c r="F31" s="1544">
        <v>40000</v>
      </c>
      <c r="G31" s="1544">
        <v>40000</v>
      </c>
      <c r="H31" s="1544">
        <f t="shared" si="1"/>
        <v>110206</v>
      </c>
    </row>
    <row r="32" spans="1:13" s="1226" customFormat="1" ht="14.25" customHeight="1">
      <c r="A32" s="1570" t="s">
        <v>1132</v>
      </c>
      <c r="B32" s="1234" t="s">
        <v>364</v>
      </c>
      <c r="C32" s="1560" t="s">
        <v>2000</v>
      </c>
      <c r="D32" s="1569">
        <v>1885</v>
      </c>
      <c r="E32" s="1562">
        <v>1885</v>
      </c>
      <c r="F32" s="1562">
        <v>1885</v>
      </c>
      <c r="G32" s="1562"/>
      <c r="H32" s="1562">
        <f t="shared" si="1"/>
        <v>3770</v>
      </c>
      <c r="M32" s="1562"/>
    </row>
    <row r="33" spans="1:13" s="1226" customFormat="1" ht="12.75" customHeight="1">
      <c r="A33" s="1570" t="s">
        <v>1140</v>
      </c>
      <c r="B33" s="1234" t="s">
        <v>365</v>
      </c>
      <c r="C33" s="1560" t="s">
        <v>2001</v>
      </c>
      <c r="D33" s="1569">
        <v>2000</v>
      </c>
      <c r="E33" s="1562">
        <v>1995</v>
      </c>
      <c r="F33" s="1562">
        <v>2000</v>
      </c>
      <c r="G33" s="1562">
        <v>2000</v>
      </c>
      <c r="H33" s="1562">
        <f t="shared" si="1"/>
        <v>5995</v>
      </c>
      <c r="M33" s="1562"/>
    </row>
    <row r="34" spans="1:13" s="1226" customFormat="1" ht="14.25" customHeight="1">
      <c r="A34" s="1570" t="s">
        <v>1144</v>
      </c>
      <c r="B34" s="1234" t="s">
        <v>366</v>
      </c>
      <c r="C34" s="1560" t="s">
        <v>1761</v>
      </c>
      <c r="D34" s="1569">
        <v>7000</v>
      </c>
      <c r="E34" s="1562">
        <v>42261</v>
      </c>
      <c r="F34" s="1562">
        <v>13000</v>
      </c>
      <c r="G34" s="1562">
        <v>5000</v>
      </c>
      <c r="H34" s="1562">
        <f t="shared" si="1"/>
        <v>60261</v>
      </c>
      <c r="M34" s="1562"/>
    </row>
    <row r="35" spans="1:13" s="1226" customFormat="1" ht="19.5" customHeight="1">
      <c r="A35" s="1570" t="s">
        <v>1146</v>
      </c>
      <c r="B35" s="1234" t="s">
        <v>367</v>
      </c>
      <c r="C35" s="1560" t="s">
        <v>368</v>
      </c>
      <c r="D35" s="1569">
        <v>10000</v>
      </c>
      <c r="E35" s="1562">
        <v>25735</v>
      </c>
      <c r="F35" s="1562">
        <v>10000</v>
      </c>
      <c r="G35" s="1562"/>
      <c r="H35" s="1562">
        <f t="shared" si="1"/>
        <v>35735</v>
      </c>
      <c r="M35" s="1562"/>
    </row>
    <row r="36" spans="1:13" s="1226" customFormat="1" ht="15" customHeight="1">
      <c r="A36" s="1570" t="s">
        <v>1148</v>
      </c>
      <c r="B36" s="1234" t="s">
        <v>369</v>
      </c>
      <c r="C36" s="1560" t="s">
        <v>370</v>
      </c>
      <c r="D36" s="1569">
        <v>328321</v>
      </c>
      <c r="E36" s="1562">
        <v>288813</v>
      </c>
      <c r="F36" s="1562">
        <v>375663</v>
      </c>
      <c r="G36" s="1562"/>
      <c r="H36" s="1562">
        <f t="shared" si="1"/>
        <v>664476</v>
      </c>
      <c r="M36" s="1562"/>
    </row>
    <row r="37" spans="1:13" s="1226" customFormat="1" ht="15" customHeight="1">
      <c r="A37" s="1570" t="s">
        <v>1150</v>
      </c>
      <c r="B37" s="1234" t="s">
        <v>371</v>
      </c>
      <c r="C37" s="1560" t="s">
        <v>2003</v>
      </c>
      <c r="D37" s="1569">
        <v>5000</v>
      </c>
      <c r="E37" s="1562">
        <v>9478</v>
      </c>
      <c r="F37" s="1562">
        <v>5000</v>
      </c>
      <c r="G37" s="1562">
        <v>5000</v>
      </c>
      <c r="H37" s="1562">
        <f t="shared" si="1"/>
        <v>19478</v>
      </c>
      <c r="M37" s="1562"/>
    </row>
    <row r="38" spans="1:13" s="1226" customFormat="1" ht="14.25" customHeight="1">
      <c r="A38" s="1570" t="s">
        <v>1296</v>
      </c>
      <c r="B38" s="1234" t="s">
        <v>372</v>
      </c>
      <c r="C38" s="1560" t="s">
        <v>2064</v>
      </c>
      <c r="D38" s="1569">
        <v>83450</v>
      </c>
      <c r="E38" s="1562">
        <v>82114</v>
      </c>
      <c r="F38" s="1571"/>
      <c r="G38" s="1562"/>
      <c r="H38" s="1562">
        <f t="shared" si="1"/>
        <v>82114</v>
      </c>
      <c r="M38" s="1562"/>
    </row>
    <row r="39" spans="1:8" ht="25.5">
      <c r="A39" s="1570" t="s">
        <v>1298</v>
      </c>
      <c r="B39" s="1234" t="s">
        <v>373</v>
      </c>
      <c r="C39" s="1560" t="s">
        <v>1198</v>
      </c>
      <c r="D39" s="1569">
        <v>473789</v>
      </c>
      <c r="E39" s="1544">
        <v>370196</v>
      </c>
      <c r="F39" s="1544">
        <v>560776</v>
      </c>
      <c r="G39" s="1544">
        <v>20000</v>
      </c>
      <c r="H39" s="1544">
        <f t="shared" si="1"/>
        <v>950972</v>
      </c>
    </row>
    <row r="40" spans="1:8" ht="21" customHeight="1">
      <c r="A40" s="1570" t="s">
        <v>1299</v>
      </c>
      <c r="B40" s="1234" t="s">
        <v>374</v>
      </c>
      <c r="C40" s="1560" t="s">
        <v>1695</v>
      </c>
      <c r="D40" s="1569">
        <v>184823</v>
      </c>
      <c r="E40" s="1544">
        <v>7112</v>
      </c>
      <c r="F40" s="1544">
        <v>125924</v>
      </c>
      <c r="G40" s="1544"/>
      <c r="H40" s="1544">
        <f t="shared" si="1"/>
        <v>133036</v>
      </c>
    </row>
    <row r="41" spans="1:13" s="1226" customFormat="1" ht="16.5" customHeight="1">
      <c r="A41" s="1570" t="s">
        <v>1300</v>
      </c>
      <c r="B41" s="1234"/>
      <c r="C41" s="1560" t="s">
        <v>375</v>
      </c>
      <c r="D41" s="1569"/>
      <c r="E41" s="1562"/>
      <c r="F41" s="1562"/>
      <c r="G41" s="1562"/>
      <c r="H41" s="1562"/>
      <c r="M41" s="1562"/>
    </row>
    <row r="42" spans="1:13" s="1226" customFormat="1" ht="15" customHeight="1">
      <c r="A42" s="1570" t="s">
        <v>1301</v>
      </c>
      <c r="B42" s="1234"/>
      <c r="C42" s="1560" t="s">
        <v>376</v>
      </c>
      <c r="D42" s="1569"/>
      <c r="E42" s="1562"/>
      <c r="F42" s="1562"/>
      <c r="G42" s="1562">
        <v>15188</v>
      </c>
      <c r="H42" s="1562">
        <f aca="true" t="shared" si="2" ref="H42:H47">SUM(E42:G42)</f>
        <v>15188</v>
      </c>
      <c r="M42" s="1562"/>
    </row>
    <row r="43" spans="1:13" s="1226" customFormat="1" ht="12.75" customHeight="1">
      <c r="A43" s="1570" t="s">
        <v>1303</v>
      </c>
      <c r="B43" s="1234" t="s">
        <v>377</v>
      </c>
      <c r="C43" s="1560" t="s">
        <v>378</v>
      </c>
      <c r="D43" s="1569"/>
      <c r="E43" s="1562">
        <v>10207</v>
      </c>
      <c r="F43" s="1562"/>
      <c r="G43" s="1562">
        <v>55319</v>
      </c>
      <c r="H43" s="1562">
        <f t="shared" si="2"/>
        <v>65526</v>
      </c>
      <c r="M43" s="1562"/>
    </row>
    <row r="44" spans="1:13" s="1226" customFormat="1" ht="13.5" customHeight="1">
      <c r="A44" s="1570" t="s">
        <v>1305</v>
      </c>
      <c r="B44" s="1234" t="s">
        <v>379</v>
      </c>
      <c r="C44" s="1560" t="s">
        <v>1412</v>
      </c>
      <c r="D44" s="1569"/>
      <c r="E44" s="1562">
        <v>6960</v>
      </c>
      <c r="F44" s="1562">
        <v>10000</v>
      </c>
      <c r="G44" s="1562">
        <v>10000</v>
      </c>
      <c r="H44" s="1562">
        <f t="shared" si="2"/>
        <v>26960</v>
      </c>
      <c r="M44" s="1562"/>
    </row>
    <row r="45" spans="1:13" s="1226" customFormat="1" ht="13.5" customHeight="1">
      <c r="A45" s="1570" t="s">
        <v>380</v>
      </c>
      <c r="B45" s="1234" t="s">
        <v>381</v>
      </c>
      <c r="C45" s="1560" t="s">
        <v>382</v>
      </c>
      <c r="D45" s="1569">
        <v>52000</v>
      </c>
      <c r="E45" s="1562">
        <v>56863</v>
      </c>
      <c r="F45" s="1562">
        <v>3000</v>
      </c>
      <c r="G45" s="1562">
        <v>30000</v>
      </c>
      <c r="H45" s="1562">
        <f t="shared" si="2"/>
        <v>89863</v>
      </c>
      <c r="M45" s="1562"/>
    </row>
    <row r="46" spans="1:13" s="1226" customFormat="1" ht="13.5" customHeight="1">
      <c r="A46" s="1570" t="s">
        <v>383</v>
      </c>
      <c r="B46" s="1234" t="s">
        <v>384</v>
      </c>
      <c r="C46" s="1560" t="s">
        <v>385</v>
      </c>
      <c r="D46" s="1569"/>
      <c r="E46" s="1562">
        <v>6804</v>
      </c>
      <c r="F46" s="1562"/>
      <c r="G46" s="1562">
        <v>5000</v>
      </c>
      <c r="H46" s="1562">
        <f t="shared" si="2"/>
        <v>11804</v>
      </c>
      <c r="M46" s="1562"/>
    </row>
    <row r="47" spans="1:13" s="1226" customFormat="1" ht="13.5" customHeight="1">
      <c r="A47" s="1570" t="s">
        <v>386</v>
      </c>
      <c r="B47" s="1234" t="s">
        <v>387</v>
      </c>
      <c r="C47" s="1560" t="s">
        <v>388</v>
      </c>
      <c r="D47" s="1569"/>
      <c r="E47" s="1562">
        <v>71774</v>
      </c>
      <c r="F47" s="1562">
        <v>5000</v>
      </c>
      <c r="G47" s="1562">
        <v>30000</v>
      </c>
      <c r="H47" s="1562">
        <f t="shared" si="2"/>
        <v>106774</v>
      </c>
      <c r="M47" s="1562"/>
    </row>
    <row r="48" spans="1:13" s="1226" customFormat="1" ht="4.5" customHeight="1">
      <c r="A48" s="1224"/>
      <c r="B48" s="1234"/>
      <c r="C48" s="1560"/>
      <c r="D48" s="1572"/>
      <c r="E48" s="1562"/>
      <c r="F48" s="1562"/>
      <c r="G48" s="1562"/>
      <c r="H48" s="1562"/>
      <c r="M48" s="1562"/>
    </row>
    <row r="49" spans="1:8" ht="23.25" customHeight="1">
      <c r="A49" s="1565"/>
      <c r="B49" s="1566"/>
      <c r="C49" s="1567" t="s">
        <v>389</v>
      </c>
      <c r="D49" s="1568">
        <f>SUM(D28:D48)</f>
        <v>1242368</v>
      </c>
      <c r="E49" s="1568">
        <f>SUM(E28:E48)</f>
        <v>1066128</v>
      </c>
      <c r="F49" s="1568">
        <f>SUM(F28:F48)</f>
        <v>1203148</v>
      </c>
      <c r="G49" s="1568">
        <f>SUM(G28:G48)</f>
        <v>247507</v>
      </c>
      <c r="H49" s="1568">
        <f>SUM(E49:G49)</f>
        <v>2516783</v>
      </c>
    </row>
    <row r="50" spans="1:8" ht="6" customHeight="1">
      <c r="A50" s="1224"/>
      <c r="B50" s="1234"/>
      <c r="C50" s="1560"/>
      <c r="D50" s="1572"/>
      <c r="E50" s="1544"/>
      <c r="F50" s="1544"/>
      <c r="G50" s="1544"/>
      <c r="H50" s="1544"/>
    </row>
    <row r="51" spans="1:8" ht="12.75">
      <c r="A51" s="1570" t="s">
        <v>390</v>
      </c>
      <c r="B51" s="1234" t="s">
        <v>391</v>
      </c>
      <c r="C51" s="1226" t="s">
        <v>1914</v>
      </c>
      <c r="D51" s="1569">
        <v>5000</v>
      </c>
      <c r="E51" s="1544">
        <v>19839</v>
      </c>
      <c r="F51" s="1544">
        <v>10000</v>
      </c>
      <c r="G51" s="1544">
        <v>10000</v>
      </c>
      <c r="H51" s="1544">
        <f>SUM(E51:G51)</f>
        <v>39839</v>
      </c>
    </row>
    <row r="52" spans="1:8" ht="15" customHeight="1">
      <c r="A52" s="1570" t="s">
        <v>392</v>
      </c>
      <c r="B52" s="1224" t="s">
        <v>393</v>
      </c>
      <c r="C52" s="1560" t="s">
        <v>394</v>
      </c>
      <c r="D52" s="1569">
        <v>30000</v>
      </c>
      <c r="E52" s="1544">
        <v>30000</v>
      </c>
      <c r="F52" s="1544"/>
      <c r="G52" s="1544"/>
      <c r="H52" s="1544">
        <f>SUM(E52:G52)</f>
        <v>30000</v>
      </c>
    </row>
    <row r="53" spans="1:8" ht="16.5" customHeight="1">
      <c r="A53" s="1570" t="s">
        <v>395</v>
      </c>
      <c r="B53" s="1234" t="s">
        <v>396</v>
      </c>
      <c r="C53" s="1560" t="s">
        <v>882</v>
      </c>
      <c r="D53" s="1569">
        <v>31500</v>
      </c>
      <c r="E53" s="1544">
        <v>31500</v>
      </c>
      <c r="F53" s="1544">
        <v>40000</v>
      </c>
      <c r="G53" s="1544">
        <v>40000</v>
      </c>
      <c r="H53" s="1544">
        <f>SUM(E53:G53)</f>
        <v>111500</v>
      </c>
    </row>
    <row r="54" spans="1:8" ht="25.5">
      <c r="A54" s="1565"/>
      <c r="B54" s="1566"/>
      <c r="C54" s="1567" t="s">
        <v>397</v>
      </c>
      <c r="D54" s="1568">
        <f>SUM(D51:D53)</f>
        <v>66500</v>
      </c>
      <c r="E54" s="1568">
        <f>SUM(E51:E53)</f>
        <v>81339</v>
      </c>
      <c r="F54" s="1568">
        <f>SUM(F51:F53)</f>
        <v>50000</v>
      </c>
      <c r="G54" s="1568">
        <f>SUM(G51:G53)</f>
        <v>50000</v>
      </c>
      <c r="H54" s="1568">
        <f>SUM(E54:G54)</f>
        <v>181339</v>
      </c>
    </row>
    <row r="55" spans="1:8" ht="8.25" customHeight="1">
      <c r="A55" s="1224"/>
      <c r="B55" s="1234"/>
      <c r="C55" s="1560"/>
      <c r="D55" s="1572"/>
      <c r="E55" s="1544"/>
      <c r="F55" s="1544"/>
      <c r="G55" s="1544"/>
      <c r="H55" s="1544"/>
    </row>
    <row r="56" spans="1:8" ht="12.75">
      <c r="A56" s="1570" t="s">
        <v>398</v>
      </c>
      <c r="B56" s="1234" t="s">
        <v>399</v>
      </c>
      <c r="C56" s="1560" t="s">
        <v>1963</v>
      </c>
      <c r="D56" s="1569">
        <v>3000</v>
      </c>
      <c r="E56" s="1544"/>
      <c r="F56" s="1544">
        <v>3000</v>
      </c>
      <c r="G56" s="1544">
        <v>3000</v>
      </c>
      <c r="H56" s="1544">
        <f>SUM(E56:G56)</f>
        <v>6000</v>
      </c>
    </row>
    <row r="57" ht="8.25" customHeight="1"/>
    <row r="58" ht="12.75" hidden="1">
      <c r="H58" s="1">
        <f>SUM(E58:G58)</f>
        <v>0</v>
      </c>
    </row>
    <row r="59" ht="12.75" hidden="1">
      <c r="H59" s="1">
        <f>SUM(E59:G59)</f>
        <v>0</v>
      </c>
    </row>
    <row r="60" spans="1:8" ht="12.75" hidden="1">
      <c r="A60" s="1224"/>
      <c r="B60" s="1234"/>
      <c r="C60" s="1560"/>
      <c r="D60" s="1572"/>
      <c r="E60" s="1544"/>
      <c r="F60" s="1544"/>
      <c r="G60" s="1544"/>
      <c r="H60" s="1544">
        <f>SUM(E60:G60)</f>
        <v>0</v>
      </c>
    </row>
    <row r="61" spans="1:8" ht="12.75">
      <c r="A61" s="1565"/>
      <c r="B61" s="1566"/>
      <c r="C61" s="1567" t="s">
        <v>400</v>
      </c>
      <c r="D61" s="1568">
        <f>SUM(D56:D60)</f>
        <v>3000</v>
      </c>
      <c r="E61" s="1568">
        <f>SUM(E56:E60)</f>
        <v>0</v>
      </c>
      <c r="F61" s="1568">
        <f>SUM(F56:F60)</f>
        <v>3000</v>
      </c>
      <c r="G61" s="1568">
        <f>SUM(G56:G60)</f>
        <v>3000</v>
      </c>
      <c r="H61" s="1568">
        <f>SUM(E61:G61)</f>
        <v>6000</v>
      </c>
    </row>
    <row r="62" spans="2:8" ht="13.5" thickBot="1">
      <c r="B62" s="1216"/>
      <c r="C62" s="1226"/>
      <c r="D62" s="1572"/>
      <c r="E62" s="1544"/>
      <c r="F62" s="1544"/>
      <c r="G62" s="1544"/>
      <c r="H62" s="1544"/>
    </row>
    <row r="63" spans="1:8" ht="13.5" thickBot="1">
      <c r="A63" s="1229" t="s">
        <v>22</v>
      </c>
      <c r="B63" s="1573"/>
      <c r="C63" s="1573"/>
      <c r="D63" s="1574">
        <f>SUM(D61,D54,D49,D27+D18)</f>
        <v>1744046</v>
      </c>
      <c r="E63" s="1574">
        <f>SUM(E61,E54,E49,E27+E18)</f>
        <v>1695257</v>
      </c>
      <c r="F63" s="1574">
        <f>SUM(F61,F54,F49,F27+F18)</f>
        <v>1553730</v>
      </c>
      <c r="G63" s="1574">
        <f>SUM(G61,G54,G49,G27+G18)</f>
        <v>521707</v>
      </c>
      <c r="H63" s="1574">
        <f>SUM(E63:G63)</f>
        <v>3770694</v>
      </c>
    </row>
    <row r="65" ht="12.75">
      <c r="A65" s="1" t="s">
        <v>401</v>
      </c>
    </row>
  </sheetData>
  <mergeCells count="6">
    <mergeCell ref="H6:H7"/>
    <mergeCell ref="E1:H1"/>
    <mergeCell ref="D6:D7"/>
    <mergeCell ref="E6:E7"/>
    <mergeCell ref="F6:F7"/>
    <mergeCell ref="G6:G7"/>
  </mergeCells>
  <printOptions horizontalCentered="1"/>
  <pageMargins left="0.3937007874015748" right="0" top="0.7874015748031497" bottom="0.7874015748031497" header="0.5118110236220472" footer="0.5118110236220472"/>
  <pageSetup horizontalDpi="600" verticalDpi="600" orientation="portrait" paperSize="9" scale="7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61"/>
  </sheetPr>
  <dimension ref="A1:H217"/>
  <sheetViews>
    <sheetView showGridLines="0" zoomScaleSheetLayoutView="100" workbookViewId="0" topLeftCell="A1">
      <selection activeCell="B2" sqref="B2"/>
    </sheetView>
  </sheetViews>
  <sheetFormatPr defaultColWidth="9.140625" defaultRowHeight="12.75"/>
  <cols>
    <col min="1" max="1" width="61.421875" style="1576" customWidth="1"/>
    <col min="2" max="2" width="8.7109375" style="1576" customWidth="1"/>
    <col min="3" max="3" width="8.8515625" style="1576" customWidth="1"/>
    <col min="4" max="4" width="9.00390625" style="1576" customWidth="1"/>
    <col min="5" max="5" width="13.00390625" style="1576" customWidth="1"/>
    <col min="6" max="16384" width="9.140625" style="1576" customWidth="1"/>
  </cols>
  <sheetData>
    <row r="1" ht="11.25" customHeight="1">
      <c r="A1" s="1575"/>
    </row>
    <row r="2" spans="1:8" ht="12" customHeight="1">
      <c r="A2" s="1577" t="s">
        <v>1824</v>
      </c>
      <c r="B2" s="1577" t="s">
        <v>402</v>
      </c>
      <c r="C2" s="1577"/>
      <c r="D2" s="1577"/>
      <c r="E2" s="1577"/>
      <c r="F2" s="1577"/>
      <c r="G2" s="1577"/>
      <c r="H2" s="1577"/>
    </row>
    <row r="3" spans="1:8" ht="12" customHeight="1">
      <c r="A3" s="1577"/>
      <c r="B3" s="1578"/>
      <c r="C3" s="1578"/>
      <c r="D3" s="1578"/>
      <c r="E3" s="1578"/>
      <c r="F3" s="1579"/>
      <c r="G3" s="1577"/>
      <c r="H3" s="1577"/>
    </row>
    <row r="4" spans="1:8" ht="12" customHeight="1">
      <c r="A4" s="1577"/>
      <c r="B4" s="1578"/>
      <c r="C4" s="1578"/>
      <c r="D4" s="1578"/>
      <c r="E4" s="1578"/>
      <c r="F4" s="1579"/>
      <c r="G4" s="1577"/>
      <c r="H4" s="1577"/>
    </row>
    <row r="5" spans="1:8" ht="15.75" customHeight="1">
      <c r="A5" s="1577"/>
      <c r="B5" s="1580"/>
      <c r="C5" s="1580"/>
      <c r="D5" s="1580"/>
      <c r="E5" s="1580"/>
      <c r="F5" s="1577"/>
      <c r="G5" s="1577"/>
      <c r="H5" s="1577"/>
    </row>
    <row r="6" spans="1:8" ht="15" customHeight="1">
      <c r="A6" s="1581" t="s">
        <v>403</v>
      </c>
      <c r="B6" s="1577"/>
      <c r="C6" s="1577"/>
      <c r="D6" s="1577"/>
      <c r="E6" s="1577"/>
      <c r="F6" s="1577"/>
      <c r="G6" s="1577"/>
      <c r="H6" s="1577"/>
    </row>
    <row r="7" spans="1:8" ht="12" customHeight="1" thickBot="1">
      <c r="A7" s="1577"/>
      <c r="B7" s="1577"/>
      <c r="C7" s="1577"/>
      <c r="D7" s="1577"/>
      <c r="E7" s="1578" t="s">
        <v>1833</v>
      </c>
      <c r="F7" s="1577"/>
      <c r="G7" s="1577"/>
      <c r="H7" s="1577"/>
    </row>
    <row r="8" spans="1:8" ht="18" customHeight="1">
      <c r="A8" s="1582" t="s">
        <v>725</v>
      </c>
      <c r="B8" s="1583" t="s">
        <v>325</v>
      </c>
      <c r="C8" s="1583" t="s">
        <v>404</v>
      </c>
      <c r="D8" s="1583" t="s">
        <v>405</v>
      </c>
      <c r="E8" s="1583" t="s">
        <v>406</v>
      </c>
      <c r="F8" s="1577"/>
      <c r="G8" s="1577"/>
      <c r="H8" s="1577"/>
    </row>
    <row r="9" spans="1:8" ht="10.5" customHeight="1" thickBot="1">
      <c r="A9" s="1584"/>
      <c r="B9" s="1585"/>
      <c r="C9" s="1585"/>
      <c r="D9" s="1585"/>
      <c r="E9" s="1585"/>
      <c r="F9" s="1577"/>
      <c r="G9" s="1577"/>
      <c r="H9" s="1577"/>
    </row>
    <row r="10" spans="1:8" ht="6.75" customHeight="1">
      <c r="A10" s="1577"/>
      <c r="B10" s="1577"/>
      <c r="C10" s="1577"/>
      <c r="D10" s="1577"/>
      <c r="E10" s="1577"/>
      <c r="F10" s="1577"/>
      <c r="G10" s="1577"/>
      <c r="H10" s="1577"/>
    </row>
    <row r="11" spans="1:8" ht="15.75" customHeight="1">
      <c r="A11" s="1586" t="s">
        <v>407</v>
      </c>
      <c r="B11" s="1586">
        <v>20000</v>
      </c>
      <c r="C11" s="1586">
        <v>23364</v>
      </c>
      <c r="D11" s="1586">
        <v>20000</v>
      </c>
      <c r="E11" s="1586">
        <v>20000</v>
      </c>
      <c r="F11" s="1577"/>
      <c r="G11" s="1577"/>
      <c r="H11" s="1577"/>
    </row>
    <row r="12" spans="1:8" ht="14.25" customHeight="1">
      <c r="A12" s="1587"/>
      <c r="B12" s="1577"/>
      <c r="C12" s="1577"/>
      <c r="D12" s="1577"/>
      <c r="E12" s="1577"/>
      <c r="F12" s="1587"/>
      <c r="G12" s="1577"/>
      <c r="H12" s="1577"/>
    </row>
    <row r="13" spans="1:8" ht="14.25" customHeight="1">
      <c r="A13" s="1587"/>
      <c r="B13" s="1577"/>
      <c r="C13" s="1577"/>
      <c r="D13" s="1577"/>
      <c r="E13" s="1577"/>
      <c r="F13" s="1587"/>
      <c r="G13" s="1577"/>
      <c r="H13" s="1577"/>
    </row>
    <row r="14" spans="1:8" ht="16.5" customHeight="1">
      <c r="A14" s="1588" t="s">
        <v>408</v>
      </c>
      <c r="B14" s="1588"/>
      <c r="C14" s="1588"/>
      <c r="D14" s="1588"/>
      <c r="E14" s="1588"/>
      <c r="F14" s="1577"/>
      <c r="G14" s="1577"/>
      <c r="H14" s="1577"/>
    </row>
    <row r="15" spans="1:8" ht="14.25" customHeight="1">
      <c r="A15" s="1589"/>
      <c r="B15" s="1589"/>
      <c r="C15" s="1589"/>
      <c r="D15" s="1589"/>
      <c r="E15" s="1589"/>
      <c r="F15" s="1577"/>
      <c r="G15" s="1577"/>
      <c r="H15" s="1577"/>
    </row>
    <row r="16" spans="1:8" ht="14.25" customHeight="1">
      <c r="A16" s="1587"/>
      <c r="B16" s="1577"/>
      <c r="C16" s="1577"/>
      <c r="D16" s="1577"/>
      <c r="E16" s="1577"/>
      <c r="F16" s="1577"/>
      <c r="G16" s="1577"/>
      <c r="H16" s="1577"/>
    </row>
    <row r="17" spans="1:8" ht="15.75" customHeight="1">
      <c r="A17" s="1587" t="s">
        <v>409</v>
      </c>
      <c r="B17" s="1577"/>
      <c r="C17" s="1577"/>
      <c r="D17" s="1577"/>
      <c r="E17" s="1577"/>
      <c r="F17" s="1587"/>
      <c r="G17" s="1577"/>
      <c r="H17" s="1577"/>
    </row>
    <row r="18" spans="1:8" ht="15.75" customHeight="1">
      <c r="A18" s="1587" t="s">
        <v>410</v>
      </c>
      <c r="B18" s="1577"/>
      <c r="C18" s="1577"/>
      <c r="D18" s="1577"/>
      <c r="E18" s="1577"/>
      <c r="F18" s="1587"/>
      <c r="G18" s="1577"/>
      <c r="H18" s="1577"/>
    </row>
    <row r="19" spans="1:8" ht="15" customHeight="1">
      <c r="A19" s="1587" t="s">
        <v>411</v>
      </c>
      <c r="B19" s="1577"/>
      <c r="C19" s="1577"/>
      <c r="D19" s="1577"/>
      <c r="E19" s="1577"/>
      <c r="F19" s="1587"/>
      <c r="G19" s="1577"/>
      <c r="H19" s="1577"/>
    </row>
    <row r="20" spans="1:8" ht="15" customHeight="1">
      <c r="A20" s="1587" t="s">
        <v>412</v>
      </c>
      <c r="B20" s="1577"/>
      <c r="C20" s="1577"/>
      <c r="D20" s="1577"/>
      <c r="E20" s="1577"/>
      <c r="F20" s="1587"/>
      <c r="G20" s="1577"/>
      <c r="H20" s="1577"/>
    </row>
    <row r="21" spans="1:8" ht="15.75" customHeight="1">
      <c r="A21" s="1587" t="s">
        <v>413</v>
      </c>
      <c r="B21" s="1577"/>
      <c r="C21" s="1577"/>
      <c r="D21" s="1577"/>
      <c r="E21" s="1577"/>
      <c r="F21" s="1587"/>
      <c r="G21" s="1577"/>
      <c r="H21" s="1577"/>
    </row>
    <row r="22" spans="1:8" ht="16.5" customHeight="1">
      <c r="A22" s="1587" t="s">
        <v>414</v>
      </c>
      <c r="B22" s="1577"/>
      <c r="C22" s="1577"/>
      <c r="D22" s="1577"/>
      <c r="E22" s="1577"/>
      <c r="F22" s="1587"/>
      <c r="G22" s="1577"/>
      <c r="H22" s="1577"/>
    </row>
    <row r="23" spans="1:8" ht="16.5" customHeight="1">
      <c r="A23" s="1587" t="s">
        <v>415</v>
      </c>
      <c r="B23" s="1577"/>
      <c r="C23" s="1577"/>
      <c r="D23" s="1577"/>
      <c r="E23" s="1577"/>
      <c r="F23" s="1587"/>
      <c r="G23" s="1577"/>
      <c r="H23" s="1577"/>
    </row>
    <row r="24" spans="1:8" ht="17.25" customHeight="1">
      <c r="A24" s="1587" t="s">
        <v>416</v>
      </c>
      <c r="B24" s="1577"/>
      <c r="C24" s="1577"/>
      <c r="D24" s="1577"/>
      <c r="E24" s="1577"/>
      <c r="F24" s="1587"/>
      <c r="G24" s="1577"/>
      <c r="H24" s="1577"/>
    </row>
    <row r="25" spans="1:8" ht="15" customHeight="1">
      <c r="A25" s="1587" t="s">
        <v>417</v>
      </c>
      <c r="B25" s="1577"/>
      <c r="C25" s="1577"/>
      <c r="D25" s="1577"/>
      <c r="E25" s="1577"/>
      <c r="F25" s="1587"/>
      <c r="G25" s="1577"/>
      <c r="H25" s="1577"/>
    </row>
    <row r="26" spans="1:8" ht="15" customHeight="1">
      <c r="A26" s="1587" t="s">
        <v>418</v>
      </c>
      <c r="B26" s="1577"/>
      <c r="C26" s="1577"/>
      <c r="D26" s="1577"/>
      <c r="E26" s="1577"/>
      <c r="F26" s="1587"/>
      <c r="G26" s="1577"/>
      <c r="H26" s="1577"/>
    </row>
    <row r="27" spans="1:8" ht="15" customHeight="1">
      <c r="A27" s="1587" t="s">
        <v>419</v>
      </c>
      <c r="B27" s="1577"/>
      <c r="C27" s="1577"/>
      <c r="D27" s="1577"/>
      <c r="E27" s="1577"/>
      <c r="F27" s="1587"/>
      <c r="G27" s="1577"/>
      <c r="H27" s="1577"/>
    </row>
    <row r="28" spans="1:8" ht="15" customHeight="1">
      <c r="A28" s="1587" t="s">
        <v>420</v>
      </c>
      <c r="B28" s="1577"/>
      <c r="C28" s="1577"/>
      <c r="D28" s="1577"/>
      <c r="E28" s="1577"/>
      <c r="F28" s="1587"/>
      <c r="G28" s="1577"/>
      <c r="H28" s="1577"/>
    </row>
    <row r="29" spans="1:8" ht="15.75" customHeight="1">
      <c r="A29" s="1587" t="s">
        <v>421</v>
      </c>
      <c r="B29" s="1577"/>
      <c r="C29" s="1577"/>
      <c r="D29" s="1577"/>
      <c r="E29" s="1577"/>
      <c r="F29" s="1587"/>
      <c r="G29" s="1577"/>
      <c r="H29" s="1577"/>
    </row>
    <row r="30" spans="1:8" ht="15" customHeight="1">
      <c r="A30" s="1587" t="s">
        <v>422</v>
      </c>
      <c r="B30" s="1577"/>
      <c r="C30" s="1577"/>
      <c r="D30" s="1577"/>
      <c r="E30" s="1577"/>
      <c r="F30" s="1587"/>
      <c r="G30" s="1577"/>
      <c r="H30" s="1577"/>
    </row>
    <row r="31" spans="1:8" ht="16.5" customHeight="1">
      <c r="A31" s="1587" t="s">
        <v>423</v>
      </c>
      <c r="B31" s="1577"/>
      <c r="C31" s="1577"/>
      <c r="D31" s="1577"/>
      <c r="E31" s="1577"/>
      <c r="F31" s="1587"/>
      <c r="G31" s="1577"/>
      <c r="H31" s="1577"/>
    </row>
    <row r="32" spans="1:8" ht="16.5" customHeight="1">
      <c r="A32" s="1587" t="s">
        <v>424</v>
      </c>
      <c r="B32" s="1577"/>
      <c r="C32" s="1577"/>
      <c r="D32" s="1577"/>
      <c r="E32" s="1577"/>
      <c r="F32" s="1587"/>
      <c r="G32" s="1577"/>
      <c r="H32" s="1577"/>
    </row>
    <row r="33" spans="1:8" ht="15" customHeight="1">
      <c r="A33" s="1587" t="s">
        <v>425</v>
      </c>
      <c r="B33" s="1577"/>
      <c r="C33" s="1577"/>
      <c r="D33" s="1577"/>
      <c r="E33" s="1577"/>
      <c r="F33" s="1587"/>
      <c r="G33" s="1577"/>
      <c r="H33" s="1577"/>
    </row>
    <row r="34" spans="1:8" ht="15" customHeight="1">
      <c r="A34" s="1587" t="s">
        <v>426</v>
      </c>
      <c r="B34" s="1577"/>
      <c r="C34" s="1577"/>
      <c r="D34" s="1577"/>
      <c r="E34" s="1577"/>
      <c r="F34" s="1587"/>
      <c r="G34" s="1577"/>
      <c r="H34" s="1577"/>
    </row>
    <row r="35" spans="1:8" ht="15.75" customHeight="1">
      <c r="A35" s="1590" t="s">
        <v>427</v>
      </c>
      <c r="B35" s="1590"/>
      <c r="C35" s="1590"/>
      <c r="D35" s="1577"/>
      <c r="E35" s="1577"/>
      <c r="F35" s="1587"/>
      <c r="G35" s="1577"/>
      <c r="H35" s="1577"/>
    </row>
    <row r="36" spans="1:8" ht="16.5" customHeight="1">
      <c r="A36" s="1587" t="s">
        <v>428</v>
      </c>
      <c r="B36" s="1577"/>
      <c r="C36" s="1577"/>
      <c r="D36" s="1577"/>
      <c r="E36" s="1577"/>
      <c r="F36" s="1587"/>
      <c r="G36" s="1577"/>
      <c r="H36" s="1577"/>
    </row>
    <row r="37" spans="1:8" ht="15" customHeight="1">
      <c r="A37" s="1587" t="s">
        <v>429</v>
      </c>
      <c r="B37" s="1577"/>
      <c r="C37" s="1577"/>
      <c r="D37" s="1577"/>
      <c r="E37" s="1577"/>
      <c r="F37" s="1587"/>
      <c r="G37" s="1577"/>
      <c r="H37" s="1577"/>
    </row>
    <row r="38" spans="1:8" ht="12.75" customHeight="1">
      <c r="A38" s="1587"/>
      <c r="B38" s="1577"/>
      <c r="C38" s="1577"/>
      <c r="D38" s="1577"/>
      <c r="E38" s="1577"/>
      <c r="F38" s="1587"/>
      <c r="G38" s="1577"/>
      <c r="H38" s="1577"/>
    </row>
    <row r="39" spans="1:8" ht="12.75" customHeight="1">
      <c r="A39" s="1587"/>
      <c r="B39" s="1577"/>
      <c r="C39" s="1577"/>
      <c r="D39" s="1577"/>
      <c r="E39" s="1577"/>
      <c r="F39" s="1587"/>
      <c r="G39" s="1577"/>
      <c r="H39" s="1577"/>
    </row>
    <row r="40" spans="1:8" ht="13.5" customHeight="1">
      <c r="A40" s="1587"/>
      <c r="B40" s="1577"/>
      <c r="C40" s="1577"/>
      <c r="D40" s="1577"/>
      <c r="E40" s="1577"/>
      <c r="F40" s="1587"/>
      <c r="G40" s="1577"/>
      <c r="H40" s="1577"/>
    </row>
    <row r="41" spans="1:8" ht="15.75" customHeight="1">
      <c r="A41" s="1581" t="s">
        <v>430</v>
      </c>
      <c r="B41" s="1577"/>
      <c r="C41" s="1577"/>
      <c r="D41" s="1577"/>
      <c r="E41" s="1577"/>
      <c r="F41" s="1577"/>
      <c r="G41" s="1577"/>
      <c r="H41" s="1577"/>
    </row>
    <row r="42" spans="1:8" ht="20.25" customHeight="1" thickBot="1">
      <c r="A42" s="1577"/>
      <c r="B42" s="1577"/>
      <c r="C42" s="1577"/>
      <c r="D42" s="1577"/>
      <c r="E42" s="1578" t="s">
        <v>1833</v>
      </c>
      <c r="F42" s="1577"/>
      <c r="G42" s="1577"/>
      <c r="H42" s="1577"/>
    </row>
    <row r="43" spans="1:8" ht="18" customHeight="1">
      <c r="A43" s="1582" t="s">
        <v>725</v>
      </c>
      <c r="B43" s="1583" t="s">
        <v>325</v>
      </c>
      <c r="C43" s="1583" t="s">
        <v>404</v>
      </c>
      <c r="D43" s="1583" t="s">
        <v>405</v>
      </c>
      <c r="E43" s="1583" t="s">
        <v>406</v>
      </c>
      <c r="F43" s="1577"/>
      <c r="G43" s="1577"/>
      <c r="H43" s="1577"/>
    </row>
    <row r="44" spans="1:8" ht="20.25" customHeight="1" thickBot="1">
      <c r="A44" s="1584"/>
      <c r="B44" s="1585"/>
      <c r="C44" s="1585"/>
      <c r="D44" s="1585"/>
      <c r="E44" s="1585"/>
      <c r="F44" s="1577"/>
      <c r="G44" s="1577"/>
      <c r="H44" s="1577"/>
    </row>
    <row r="45" spans="1:8" ht="12.75" customHeight="1">
      <c r="A45" s="1577"/>
      <c r="B45" s="1577"/>
      <c r="C45" s="1577"/>
      <c r="D45" s="1577"/>
      <c r="E45" s="1577"/>
      <c r="F45" s="1577"/>
      <c r="G45" s="1577"/>
      <c r="H45" s="1577"/>
    </row>
    <row r="46" spans="1:8" ht="16.5" customHeight="1">
      <c r="A46" s="1586" t="s">
        <v>431</v>
      </c>
      <c r="B46" s="1586">
        <v>46340</v>
      </c>
      <c r="C46" s="1586">
        <v>12874</v>
      </c>
      <c r="D46" s="1586">
        <v>54550</v>
      </c>
      <c r="E46" s="1586">
        <v>60000</v>
      </c>
      <c r="F46" s="1577"/>
      <c r="G46" s="1577"/>
      <c r="H46" s="1577"/>
    </row>
    <row r="47" spans="1:8" ht="16.5" customHeight="1">
      <c r="A47" s="1586"/>
      <c r="B47" s="1586"/>
      <c r="C47" s="1586"/>
      <c r="D47" s="1586"/>
      <c r="E47" s="1586"/>
      <c r="F47" s="1577"/>
      <c r="G47" s="1577"/>
      <c r="H47" s="1577"/>
    </row>
    <row r="48" spans="1:8" ht="12.75" customHeight="1">
      <c r="A48" s="1586"/>
      <c r="B48" s="1591"/>
      <c r="C48" s="1591"/>
      <c r="D48" s="1591"/>
      <c r="E48" s="1591"/>
      <c r="F48" s="1577"/>
      <c r="G48" s="1577"/>
      <c r="H48" s="1577"/>
    </row>
    <row r="49" spans="1:8" ht="20.25" customHeight="1">
      <c r="A49" s="1588" t="s">
        <v>408</v>
      </c>
      <c r="B49" s="1588"/>
      <c r="C49" s="1588"/>
      <c r="D49" s="1588"/>
      <c r="E49" s="1588"/>
      <c r="F49" s="1577"/>
      <c r="G49" s="1577"/>
      <c r="H49" s="1577"/>
    </row>
    <row r="50" spans="1:8" ht="13.5" customHeight="1">
      <c r="A50" s="1586"/>
      <c r="B50" s="1591"/>
      <c r="C50" s="1591"/>
      <c r="D50" s="1591"/>
      <c r="E50" s="1591"/>
      <c r="F50" s="1577"/>
      <c r="G50" s="1577"/>
      <c r="H50" s="1577"/>
    </row>
    <row r="51" spans="1:8" ht="12.75" customHeight="1">
      <c r="A51" s="1587"/>
      <c r="B51" s="1577"/>
      <c r="C51" s="1577"/>
      <c r="D51" s="1577"/>
      <c r="E51" s="1577"/>
      <c r="F51" s="1587"/>
      <c r="G51" s="1577"/>
      <c r="H51" s="1577"/>
    </row>
    <row r="52" spans="1:8" ht="16.5" customHeight="1">
      <c r="A52" s="1587" t="s">
        <v>432</v>
      </c>
      <c r="B52" s="1577"/>
      <c r="C52" s="1577"/>
      <c r="D52" s="1577"/>
      <c r="E52" s="1577"/>
      <c r="F52" s="1587"/>
      <c r="G52" s="1577"/>
      <c r="H52" s="1577"/>
    </row>
    <row r="53" spans="1:8" ht="15" customHeight="1">
      <c r="A53" s="1587" t="s">
        <v>433</v>
      </c>
      <c r="B53" s="1577"/>
      <c r="C53" s="1577"/>
      <c r="D53" s="1577"/>
      <c r="E53" s="1577"/>
      <c r="F53" s="1587"/>
      <c r="G53" s="1577"/>
      <c r="H53" s="1577"/>
    </row>
    <row r="54" spans="1:8" ht="13.5" customHeight="1">
      <c r="A54" s="1587"/>
      <c r="B54" s="1577"/>
      <c r="C54" s="1577"/>
      <c r="D54" s="1577"/>
      <c r="E54" s="1577"/>
      <c r="F54" s="1587"/>
      <c r="G54" s="1577"/>
      <c r="H54" s="1577"/>
    </row>
    <row r="55" spans="1:8" ht="13.5" customHeight="1">
      <c r="A55" s="1587"/>
      <c r="B55" s="1577"/>
      <c r="C55" s="1577"/>
      <c r="D55" s="1577"/>
      <c r="E55" s="1577"/>
      <c r="F55" s="1587"/>
      <c r="G55" s="1577"/>
      <c r="H55" s="1577"/>
    </row>
    <row r="56" spans="1:8" ht="13.5" customHeight="1">
      <c r="A56" s="1587"/>
      <c r="B56" s="1577"/>
      <c r="C56" s="1577"/>
      <c r="D56" s="1577"/>
      <c r="E56" s="1577"/>
      <c r="F56" s="1587"/>
      <c r="G56" s="1577"/>
      <c r="H56" s="1577"/>
    </row>
    <row r="57" spans="1:8" ht="13.5" customHeight="1">
      <c r="A57" s="1587"/>
      <c r="B57" s="1577"/>
      <c r="C57" s="1577"/>
      <c r="D57" s="1577"/>
      <c r="E57" s="1577"/>
      <c r="F57" s="1587"/>
      <c r="G57" s="1577"/>
      <c r="H57" s="1577"/>
    </row>
    <row r="58" spans="1:8" ht="8.25" customHeight="1">
      <c r="A58" s="1587"/>
      <c r="B58" s="1577"/>
      <c r="C58" s="1577"/>
      <c r="D58" s="1577"/>
      <c r="E58" s="1577"/>
      <c r="F58" s="1587"/>
      <c r="G58" s="1577"/>
      <c r="H58" s="1577"/>
    </row>
    <row r="59" spans="1:8" ht="15.75" customHeight="1">
      <c r="A59" s="1581" t="s">
        <v>434</v>
      </c>
      <c r="B59" s="1577"/>
      <c r="C59" s="1577"/>
      <c r="D59" s="1577"/>
      <c r="E59" s="1577"/>
      <c r="F59" s="1577"/>
      <c r="G59" s="1577"/>
      <c r="H59" s="1577"/>
    </row>
    <row r="60" spans="1:8" ht="14.25" customHeight="1" thickBot="1">
      <c r="A60" s="1577"/>
      <c r="B60" s="1577"/>
      <c r="C60" s="1577"/>
      <c r="D60" s="1577"/>
      <c r="E60" s="1578" t="s">
        <v>1833</v>
      </c>
      <c r="F60" s="1577"/>
      <c r="G60" s="1577"/>
      <c r="H60" s="1577"/>
    </row>
    <row r="61" spans="1:8" ht="18" customHeight="1">
      <c r="A61" s="1582" t="s">
        <v>725</v>
      </c>
      <c r="B61" s="1583" t="s">
        <v>325</v>
      </c>
      <c r="C61" s="1583" t="s">
        <v>404</v>
      </c>
      <c r="D61" s="1583" t="s">
        <v>405</v>
      </c>
      <c r="E61" s="1583" t="s">
        <v>406</v>
      </c>
      <c r="F61" s="1577"/>
      <c r="G61" s="1577"/>
      <c r="H61" s="1577"/>
    </row>
    <row r="62" spans="1:8" ht="10.5" customHeight="1" thickBot="1">
      <c r="A62" s="1584"/>
      <c r="B62" s="1585"/>
      <c r="C62" s="1585"/>
      <c r="D62" s="1585"/>
      <c r="E62" s="1585"/>
      <c r="F62" s="1577"/>
      <c r="G62" s="1577"/>
      <c r="H62" s="1577"/>
    </row>
    <row r="63" spans="1:8" ht="9" customHeight="1">
      <c r="A63" s="1577"/>
      <c r="B63" s="1577"/>
      <c r="C63" s="1577"/>
      <c r="D63" s="1577"/>
      <c r="E63" s="1577"/>
      <c r="F63" s="1577"/>
      <c r="G63" s="1577"/>
      <c r="H63" s="1577"/>
    </row>
    <row r="64" spans="1:8" ht="16.5" customHeight="1">
      <c r="A64" s="1577" t="s">
        <v>435</v>
      </c>
      <c r="B64" s="1586">
        <v>10000</v>
      </c>
      <c r="C64" s="1586">
        <v>20925</v>
      </c>
      <c r="D64" s="1586">
        <v>10000</v>
      </c>
      <c r="E64" s="1586">
        <v>10000</v>
      </c>
      <c r="F64" s="1577"/>
      <c r="G64" s="1577"/>
      <c r="H64" s="1577"/>
    </row>
    <row r="65" spans="1:8" ht="16.5" customHeight="1">
      <c r="A65" s="1577"/>
      <c r="B65" s="1586"/>
      <c r="C65" s="1586"/>
      <c r="D65" s="1586"/>
      <c r="E65" s="1586"/>
      <c r="F65" s="1577"/>
      <c r="G65" s="1577"/>
      <c r="H65" s="1577"/>
    </row>
    <row r="66" spans="1:8" ht="16.5" customHeight="1">
      <c r="A66" s="1588" t="s">
        <v>408</v>
      </c>
      <c r="B66" s="1588"/>
      <c r="C66" s="1588"/>
      <c r="D66" s="1588"/>
      <c r="E66" s="1588"/>
      <c r="F66" s="1577"/>
      <c r="G66" s="1577"/>
      <c r="H66" s="1577"/>
    </row>
    <row r="67" spans="1:8" ht="12.75" customHeight="1">
      <c r="A67" s="1587"/>
      <c r="B67" s="1577"/>
      <c r="C67" s="1577"/>
      <c r="D67" s="1577"/>
      <c r="E67" s="1577"/>
      <c r="F67" s="1577"/>
      <c r="G67" s="1577"/>
      <c r="H67" s="1577"/>
    </row>
    <row r="68" spans="1:8" ht="9" customHeight="1">
      <c r="A68" s="1587"/>
      <c r="B68" s="1577"/>
      <c r="C68" s="1577"/>
      <c r="D68" s="1577"/>
      <c r="E68" s="1577"/>
      <c r="F68" s="1577"/>
      <c r="G68" s="1577"/>
      <c r="H68" s="1577"/>
    </row>
    <row r="69" spans="1:8" ht="12.75" customHeight="1">
      <c r="A69" s="1587" t="s">
        <v>436</v>
      </c>
      <c r="B69" s="1577"/>
      <c r="C69" s="1577"/>
      <c r="D69" s="1577"/>
      <c r="E69" s="1577"/>
      <c r="F69" s="1577"/>
      <c r="G69" s="1577"/>
      <c r="H69" s="1577"/>
    </row>
    <row r="70" spans="1:8" ht="12.75" customHeight="1">
      <c r="A70" s="1587" t="s">
        <v>437</v>
      </c>
      <c r="B70" s="1577"/>
      <c r="C70" s="1577"/>
      <c r="D70" s="1577"/>
      <c r="E70" s="1577"/>
      <c r="F70" s="1577"/>
      <c r="G70" s="1577"/>
      <c r="H70" s="1577"/>
    </row>
    <row r="71" spans="1:8" ht="12.75" customHeight="1">
      <c r="A71" s="1587" t="s">
        <v>438</v>
      </c>
      <c r="B71" s="1577"/>
      <c r="C71" s="1577"/>
      <c r="D71" s="1577"/>
      <c r="E71" s="1577"/>
      <c r="F71" s="1577"/>
      <c r="G71" s="1577"/>
      <c r="H71" s="1577"/>
    </row>
    <row r="72" spans="1:8" ht="12" customHeight="1">
      <c r="A72" s="1587" t="s">
        <v>439</v>
      </c>
      <c r="B72" s="1577"/>
      <c r="C72" s="1577"/>
      <c r="D72" s="1577"/>
      <c r="E72" s="1577"/>
      <c r="F72" s="1577"/>
      <c r="G72" s="1577"/>
      <c r="H72" s="1577"/>
    </row>
    <row r="73" spans="1:8" ht="12" customHeight="1">
      <c r="A73" s="1587" t="s">
        <v>440</v>
      </c>
      <c r="B73" s="1577"/>
      <c r="C73" s="1577"/>
      <c r="D73" s="1577"/>
      <c r="E73" s="1577"/>
      <c r="F73" s="1577"/>
      <c r="G73" s="1577"/>
      <c r="H73" s="1577"/>
    </row>
    <row r="74" spans="1:8" ht="12" customHeight="1">
      <c r="A74" s="1587" t="s">
        <v>441</v>
      </c>
      <c r="B74" s="1577"/>
      <c r="C74" s="1577"/>
      <c r="D74" s="1577"/>
      <c r="E74" s="1577"/>
      <c r="F74" s="1577"/>
      <c r="G74" s="1577"/>
      <c r="H74" s="1577"/>
    </row>
    <row r="75" spans="1:8" ht="13.5" customHeight="1">
      <c r="A75" s="1587" t="s">
        <v>442</v>
      </c>
      <c r="B75" s="1577"/>
      <c r="C75" s="1577"/>
      <c r="D75" s="1577"/>
      <c r="E75" s="1577"/>
      <c r="F75" s="1577"/>
      <c r="G75" s="1577"/>
      <c r="H75" s="1577"/>
    </row>
    <row r="76" spans="1:8" ht="12.75" customHeight="1">
      <c r="A76" s="1587" t="s">
        <v>443</v>
      </c>
      <c r="B76" s="1577"/>
      <c r="C76" s="1577"/>
      <c r="D76" s="1577"/>
      <c r="E76" s="1577"/>
      <c r="F76" s="1577"/>
      <c r="G76" s="1577"/>
      <c r="H76" s="1577"/>
    </row>
    <row r="77" spans="1:8" ht="12" customHeight="1">
      <c r="A77" s="1587" t="s">
        <v>444</v>
      </c>
      <c r="B77" s="1577"/>
      <c r="C77" s="1577"/>
      <c r="D77" s="1577"/>
      <c r="E77" s="1577"/>
      <c r="F77" s="1577"/>
      <c r="G77" s="1577"/>
      <c r="H77" s="1577"/>
    </row>
    <row r="78" spans="1:8" ht="12" customHeight="1">
      <c r="A78" s="1577" t="s">
        <v>445</v>
      </c>
      <c r="B78" s="1577"/>
      <c r="C78" s="1577"/>
      <c r="D78" s="1577"/>
      <c r="E78" s="1577"/>
      <c r="F78" s="1577"/>
      <c r="G78" s="1577"/>
      <c r="H78" s="1577"/>
    </row>
    <row r="79" spans="1:8" ht="12.75" customHeight="1">
      <c r="A79" s="1577" t="s">
        <v>446</v>
      </c>
      <c r="B79" s="1577"/>
      <c r="C79" s="1577"/>
      <c r="D79" s="1577"/>
      <c r="E79" s="1577"/>
      <c r="F79" s="1577"/>
      <c r="G79" s="1577"/>
      <c r="H79" s="1577"/>
    </row>
    <row r="80" spans="1:8" ht="12.75" customHeight="1">
      <c r="A80" s="1577" t="s">
        <v>447</v>
      </c>
      <c r="B80" s="1577"/>
      <c r="C80" s="1577"/>
      <c r="D80" s="1577"/>
      <c r="E80" s="1577"/>
      <c r="F80" s="1577"/>
      <c r="G80" s="1577"/>
      <c r="H80" s="1577"/>
    </row>
    <row r="81" spans="1:8" ht="12.75" customHeight="1">
      <c r="A81" s="1577" t="s">
        <v>448</v>
      </c>
      <c r="B81" s="1577"/>
      <c r="C81" s="1577"/>
      <c r="D81" s="1577"/>
      <c r="E81" s="1577"/>
      <c r="F81" s="1577"/>
      <c r="G81" s="1577"/>
      <c r="H81" s="1577"/>
    </row>
    <row r="82" spans="1:8" ht="12.75" customHeight="1">
      <c r="A82" s="1577" t="s">
        <v>449</v>
      </c>
      <c r="B82" s="1577"/>
      <c r="C82" s="1577"/>
      <c r="D82" s="1577"/>
      <c r="E82" s="1577"/>
      <c r="F82" s="1577"/>
      <c r="G82" s="1577"/>
      <c r="H82" s="1577"/>
    </row>
    <row r="83" spans="1:8" ht="12.75" customHeight="1">
      <c r="A83" s="1577" t="s">
        <v>450</v>
      </c>
      <c r="B83" s="1577"/>
      <c r="C83" s="1577"/>
      <c r="D83" s="1577"/>
      <c r="E83" s="1577"/>
      <c r="F83" s="1577"/>
      <c r="G83" s="1577"/>
      <c r="H83" s="1577"/>
    </row>
    <row r="84" spans="1:8" ht="14.25" customHeight="1">
      <c r="A84" s="1577" t="s">
        <v>451</v>
      </c>
      <c r="B84" s="1577"/>
      <c r="C84" s="1577"/>
      <c r="D84" s="1577"/>
      <c r="E84" s="1577"/>
      <c r="F84" s="1577"/>
      <c r="G84" s="1577"/>
      <c r="H84" s="1577"/>
    </row>
    <row r="85" spans="1:8" ht="14.25" customHeight="1">
      <c r="A85" s="1577" t="s">
        <v>452</v>
      </c>
      <c r="B85" s="1577"/>
      <c r="C85" s="1577"/>
      <c r="D85" s="1577"/>
      <c r="E85" s="1577"/>
      <c r="F85" s="1577"/>
      <c r="G85" s="1577"/>
      <c r="H85" s="1577"/>
    </row>
    <row r="86" spans="1:8" ht="14.25" customHeight="1">
      <c r="A86" s="1577" t="s">
        <v>453</v>
      </c>
      <c r="B86" s="1577"/>
      <c r="C86" s="1577"/>
      <c r="D86" s="1577"/>
      <c r="E86" s="1577"/>
      <c r="F86" s="1577"/>
      <c r="G86" s="1577"/>
      <c r="H86" s="1577"/>
    </row>
    <row r="87" spans="1:8" ht="14.25" customHeight="1">
      <c r="A87" s="1577" t="s">
        <v>454</v>
      </c>
      <c r="B87" s="1577"/>
      <c r="C87" s="1577"/>
      <c r="D87" s="1577"/>
      <c r="E87" s="1577"/>
      <c r="F87" s="1577"/>
      <c r="G87" s="1577"/>
      <c r="H87" s="1577"/>
    </row>
    <row r="88" spans="1:8" ht="13.5" customHeight="1">
      <c r="A88" s="1577" t="s">
        <v>455</v>
      </c>
      <c r="B88" s="1577"/>
      <c r="C88" s="1577"/>
      <c r="D88" s="1577"/>
      <c r="E88" s="1577"/>
      <c r="F88" s="1577"/>
      <c r="G88" s="1577"/>
      <c r="H88" s="1577"/>
    </row>
    <row r="89" spans="1:8" ht="13.5" customHeight="1">
      <c r="A89" s="1577" t="s">
        <v>456</v>
      </c>
      <c r="B89" s="1577"/>
      <c r="C89" s="1577"/>
      <c r="D89" s="1577"/>
      <c r="E89" s="1577"/>
      <c r="F89" s="1577"/>
      <c r="G89" s="1577"/>
      <c r="H89" s="1577"/>
    </row>
    <row r="90" spans="1:8" ht="13.5" customHeight="1">
      <c r="A90" s="1577" t="s">
        <v>457</v>
      </c>
      <c r="B90" s="1577"/>
      <c r="C90" s="1577"/>
      <c r="D90" s="1577"/>
      <c r="E90" s="1577"/>
      <c r="F90" s="1577"/>
      <c r="G90" s="1577"/>
      <c r="H90" s="1577"/>
    </row>
    <row r="91" spans="1:8" ht="13.5" customHeight="1">
      <c r="A91" s="1577" t="s">
        <v>458</v>
      </c>
      <c r="B91" s="1577"/>
      <c r="C91" s="1577"/>
      <c r="D91" s="1577"/>
      <c r="E91" s="1577"/>
      <c r="F91" s="1577"/>
      <c r="G91" s="1577"/>
      <c r="H91" s="1577"/>
    </row>
    <row r="92" spans="1:8" ht="13.5" customHeight="1">
      <c r="A92" s="1577" t="s">
        <v>459</v>
      </c>
      <c r="B92" s="1577"/>
      <c r="C92" s="1577"/>
      <c r="D92" s="1577"/>
      <c r="E92" s="1577"/>
      <c r="F92" s="1577"/>
      <c r="G92" s="1577"/>
      <c r="H92" s="1577"/>
    </row>
    <row r="93" spans="1:8" ht="13.5" customHeight="1">
      <c r="A93" s="1577" t="s">
        <v>460</v>
      </c>
      <c r="B93" s="1577"/>
      <c r="C93" s="1577"/>
      <c r="D93" s="1577"/>
      <c r="E93" s="1577"/>
      <c r="F93" s="1577"/>
      <c r="G93" s="1577"/>
      <c r="H93" s="1577"/>
    </row>
    <row r="94" spans="1:8" ht="6.75" customHeight="1">
      <c r="A94" s="1577"/>
      <c r="B94" s="1577"/>
      <c r="C94" s="1577"/>
      <c r="D94" s="1577"/>
      <c r="E94" s="1577"/>
      <c r="F94" s="1577"/>
      <c r="G94" s="1577"/>
      <c r="H94" s="1577"/>
    </row>
    <row r="95" spans="1:8" ht="18.75" customHeight="1">
      <c r="A95" s="1581" t="s">
        <v>461</v>
      </c>
      <c r="B95" s="1577"/>
      <c r="C95" s="1577"/>
      <c r="D95" s="1577"/>
      <c r="E95" s="1577"/>
      <c r="F95" s="1577"/>
      <c r="G95" s="1577"/>
      <c r="H95" s="1577"/>
    </row>
    <row r="96" spans="1:8" ht="14.25" customHeight="1" thickBot="1">
      <c r="A96" s="1577"/>
      <c r="B96" s="1577"/>
      <c r="C96" s="1577"/>
      <c r="D96" s="1577"/>
      <c r="E96" s="1578" t="s">
        <v>1833</v>
      </c>
      <c r="F96" s="1577"/>
      <c r="G96" s="1577"/>
      <c r="H96" s="1577"/>
    </row>
    <row r="97" spans="1:8" ht="29.25" customHeight="1">
      <c r="A97" s="1582" t="s">
        <v>725</v>
      </c>
      <c r="B97" s="1583" t="s">
        <v>325</v>
      </c>
      <c r="C97" s="1583" t="s">
        <v>404</v>
      </c>
      <c r="D97" s="1583" t="s">
        <v>405</v>
      </c>
      <c r="E97" s="1583" t="s">
        <v>406</v>
      </c>
      <c r="F97" s="1577"/>
      <c r="G97" s="1577"/>
      <c r="H97" s="1577"/>
    </row>
    <row r="98" spans="1:8" ht="18.75" customHeight="1" thickBot="1">
      <c r="A98" s="1584"/>
      <c r="B98" s="1585"/>
      <c r="C98" s="1585"/>
      <c r="D98" s="1585"/>
      <c r="E98" s="1585"/>
      <c r="F98" s="1577"/>
      <c r="G98" s="1577"/>
      <c r="H98" s="1577"/>
    </row>
    <row r="99" spans="1:8" ht="12.75" customHeight="1">
      <c r="A99" s="1577"/>
      <c r="B99" s="1577"/>
      <c r="C99" s="1577"/>
      <c r="D99" s="1577"/>
      <c r="E99" s="1577"/>
      <c r="F99" s="1577"/>
      <c r="G99" s="1577"/>
      <c r="H99" s="1577"/>
    </row>
    <row r="100" spans="1:8" ht="14.25" customHeight="1">
      <c r="A100" s="1577" t="s">
        <v>462</v>
      </c>
      <c r="B100" s="1586">
        <v>5000</v>
      </c>
      <c r="C100" s="1586">
        <v>8838</v>
      </c>
      <c r="D100" s="1586">
        <v>10000</v>
      </c>
      <c r="E100" s="1586">
        <v>10000</v>
      </c>
      <c r="F100" s="1577"/>
      <c r="G100" s="1577"/>
      <c r="H100" s="1577"/>
    </row>
    <row r="101" spans="1:8" ht="18.75" customHeight="1">
      <c r="A101" s="1577"/>
      <c r="B101" s="1577"/>
      <c r="C101" s="1577"/>
      <c r="D101" s="1577"/>
      <c r="E101" s="1577"/>
      <c r="F101" s="1577"/>
      <c r="G101" s="1577"/>
      <c r="H101" s="1577"/>
    </row>
    <row r="102" spans="1:8" ht="16.5" customHeight="1">
      <c r="A102" s="1588" t="s">
        <v>408</v>
      </c>
      <c r="B102" s="1588"/>
      <c r="C102" s="1588"/>
      <c r="D102" s="1588"/>
      <c r="E102" s="1588"/>
      <c r="F102" s="1577"/>
      <c r="G102" s="1577"/>
      <c r="H102" s="1577"/>
    </row>
    <row r="103" spans="1:8" ht="14.25" customHeight="1">
      <c r="A103" s="1589"/>
      <c r="B103" s="1589"/>
      <c r="C103" s="1578"/>
      <c r="D103" s="1589"/>
      <c r="E103" s="1589"/>
      <c r="F103" s="1577"/>
      <c r="G103" s="1577"/>
      <c r="H103" s="1577"/>
    </row>
    <row r="104" spans="1:8" ht="14.25" customHeight="1">
      <c r="A104" s="1587" t="s">
        <v>463</v>
      </c>
      <c r="B104" s="1589"/>
      <c r="C104" s="1577"/>
      <c r="D104" s="1589"/>
      <c r="E104" s="1589"/>
      <c r="F104" s="1577"/>
      <c r="G104" s="1577"/>
      <c r="H104" s="1577"/>
    </row>
    <row r="105" spans="1:8" ht="14.25" customHeight="1">
      <c r="A105" s="1587" t="s">
        <v>464</v>
      </c>
      <c r="B105" s="1589"/>
      <c r="C105" s="1577"/>
      <c r="D105" s="1589"/>
      <c r="E105" s="1589"/>
      <c r="F105" s="1577"/>
      <c r="G105" s="1577"/>
      <c r="H105" s="1577"/>
    </row>
    <row r="106" spans="1:8" ht="14.25" customHeight="1">
      <c r="A106" s="1587" t="s">
        <v>465</v>
      </c>
      <c r="B106" s="1589"/>
      <c r="C106" s="1577"/>
      <c r="D106" s="1589"/>
      <c r="E106" s="1589"/>
      <c r="F106" s="1577"/>
      <c r="G106" s="1577"/>
      <c r="H106" s="1577"/>
    </row>
    <row r="107" spans="1:8" ht="14.25" customHeight="1">
      <c r="A107" s="1587" t="s">
        <v>466</v>
      </c>
      <c r="B107" s="1589"/>
      <c r="C107" s="1577"/>
      <c r="D107" s="1589"/>
      <c r="E107" s="1589"/>
      <c r="F107" s="1577"/>
      <c r="G107" s="1577"/>
      <c r="H107" s="1577"/>
    </row>
    <row r="108" spans="1:8" ht="14.25" customHeight="1">
      <c r="A108" s="1587" t="s">
        <v>467</v>
      </c>
      <c r="B108" s="1589"/>
      <c r="C108" s="1577"/>
      <c r="D108" s="1579"/>
      <c r="E108" s="1589"/>
      <c r="F108" s="1577"/>
      <c r="G108" s="1577"/>
      <c r="H108" s="1577"/>
    </row>
    <row r="109" spans="1:8" ht="14.25" customHeight="1">
      <c r="A109" s="1587" t="s">
        <v>468</v>
      </c>
      <c r="B109" s="1589"/>
      <c r="C109" s="1577"/>
      <c r="D109" s="1579"/>
      <c r="E109" s="1589"/>
      <c r="F109" s="1577"/>
      <c r="G109" s="1577"/>
      <c r="H109" s="1577"/>
    </row>
    <row r="110" spans="1:8" ht="14.25" customHeight="1">
      <c r="A110" s="1587" t="s">
        <v>469</v>
      </c>
      <c r="B110" s="1589"/>
      <c r="C110" s="1577"/>
      <c r="D110" s="1579"/>
      <c r="E110" s="1589"/>
      <c r="F110" s="1577"/>
      <c r="G110" s="1577"/>
      <c r="H110" s="1577"/>
    </row>
    <row r="111" spans="1:8" ht="14.25" customHeight="1">
      <c r="A111" s="1587" t="s">
        <v>470</v>
      </c>
      <c r="B111" s="1589"/>
      <c r="C111" s="1577"/>
      <c r="D111" s="1579"/>
      <c r="E111" s="1589"/>
      <c r="F111" s="1577"/>
      <c r="G111" s="1577"/>
      <c r="H111" s="1577"/>
    </row>
    <row r="112" spans="1:8" ht="14.25" customHeight="1">
      <c r="A112" s="1587" t="s">
        <v>471</v>
      </c>
      <c r="B112" s="1589"/>
      <c r="C112" s="1577"/>
      <c r="D112" s="1579"/>
      <c r="E112" s="1589"/>
      <c r="F112" s="1577"/>
      <c r="G112" s="1577"/>
      <c r="H112" s="1577"/>
    </row>
    <row r="113" spans="1:8" ht="14.25" customHeight="1">
      <c r="A113" s="1587" t="s">
        <v>472</v>
      </c>
      <c r="B113" s="1589"/>
      <c r="C113" s="1577"/>
      <c r="D113" s="1579"/>
      <c r="E113" s="1589"/>
      <c r="F113" s="1577"/>
      <c r="G113" s="1577"/>
      <c r="H113" s="1577"/>
    </row>
    <row r="114" spans="1:8" ht="12.75" customHeight="1">
      <c r="A114" s="1587" t="s">
        <v>473</v>
      </c>
      <c r="B114" s="1592"/>
      <c r="C114" s="1577"/>
      <c r="D114" s="1579"/>
      <c r="E114" s="1592"/>
      <c r="F114" s="1577"/>
      <c r="G114" s="1577"/>
      <c r="H114" s="1577"/>
    </row>
    <row r="115" spans="1:8" ht="12.75" customHeight="1">
      <c r="A115" s="1587" t="s">
        <v>474</v>
      </c>
      <c r="B115" s="1592"/>
      <c r="C115" s="1577"/>
      <c r="D115" s="1579"/>
      <c r="E115" s="1592"/>
      <c r="F115" s="1577"/>
      <c r="G115" s="1577"/>
      <c r="H115" s="1577"/>
    </row>
    <row r="116" spans="1:8" ht="12.75" customHeight="1">
      <c r="A116" s="1587" t="s">
        <v>475</v>
      </c>
      <c r="B116" s="1592"/>
      <c r="C116" s="1577"/>
      <c r="D116" s="1579"/>
      <c r="E116" s="1592"/>
      <c r="F116" s="1577"/>
      <c r="G116" s="1577"/>
      <c r="H116" s="1577"/>
    </row>
    <row r="117" spans="1:8" ht="12.75" customHeight="1">
      <c r="A117" s="1587" t="s">
        <v>476</v>
      </c>
      <c r="B117" s="1592"/>
      <c r="C117" s="1577"/>
      <c r="D117" s="1579"/>
      <c r="E117" s="1592"/>
      <c r="F117" s="1577"/>
      <c r="G117" s="1577"/>
      <c r="H117" s="1577"/>
    </row>
    <row r="118" spans="1:8" ht="12.75" customHeight="1">
      <c r="A118" s="1587" t="s">
        <v>477</v>
      </c>
      <c r="B118" s="1592"/>
      <c r="C118" s="1577"/>
      <c r="D118" s="1579"/>
      <c r="E118" s="1592"/>
      <c r="F118" s="1577"/>
      <c r="G118" s="1577"/>
      <c r="H118" s="1577"/>
    </row>
    <row r="119" spans="1:8" ht="12.75" customHeight="1">
      <c r="A119" s="1587"/>
      <c r="B119" s="1592"/>
      <c r="C119" s="1577"/>
      <c r="D119" s="1579"/>
      <c r="E119" s="1592"/>
      <c r="F119" s="1577"/>
      <c r="G119" s="1577"/>
      <c r="H119" s="1577"/>
    </row>
    <row r="120" spans="1:8" ht="15.75" customHeight="1">
      <c r="A120" s="1577"/>
      <c r="B120" s="1577"/>
      <c r="C120" s="1577"/>
      <c r="D120" s="1577"/>
      <c r="E120" s="1577"/>
      <c r="F120" s="1577"/>
      <c r="G120" s="1577"/>
      <c r="H120" s="1577"/>
    </row>
    <row r="121" spans="1:8" ht="15.75" customHeight="1">
      <c r="A121" s="1577"/>
      <c r="B121" s="1577"/>
      <c r="C121" s="1577"/>
      <c r="D121" s="1577"/>
      <c r="E121" s="1577"/>
      <c r="F121" s="1577"/>
      <c r="G121" s="1577"/>
      <c r="H121" s="1577"/>
    </row>
    <row r="122" spans="1:8" ht="15.75" customHeight="1">
      <c r="A122" s="1581" t="s">
        <v>478</v>
      </c>
      <c r="B122" s="1577"/>
      <c r="C122" s="1577"/>
      <c r="D122" s="1577"/>
      <c r="E122" s="1577"/>
      <c r="F122" s="1577"/>
      <c r="G122" s="1577"/>
      <c r="H122" s="1577"/>
    </row>
    <row r="123" spans="1:8" ht="17.25" customHeight="1" thickBot="1">
      <c r="A123" s="1577"/>
      <c r="B123" s="1577"/>
      <c r="C123" s="1577"/>
      <c r="D123" s="1577"/>
      <c r="E123" s="1578" t="s">
        <v>1833</v>
      </c>
      <c r="F123" s="1577"/>
      <c r="G123" s="1577"/>
      <c r="H123" s="1577"/>
    </row>
    <row r="124" spans="1:8" ht="18" customHeight="1">
      <c r="A124" s="1582" t="s">
        <v>725</v>
      </c>
      <c r="B124" s="1583" t="s">
        <v>325</v>
      </c>
      <c r="C124" s="1583" t="s">
        <v>404</v>
      </c>
      <c r="D124" s="1583" t="s">
        <v>405</v>
      </c>
      <c r="E124" s="1583" t="s">
        <v>406</v>
      </c>
      <c r="F124" s="1577"/>
      <c r="G124" s="1577"/>
      <c r="H124" s="1577"/>
    </row>
    <row r="125" spans="1:8" ht="20.25" customHeight="1" thickBot="1">
      <c r="A125" s="1584"/>
      <c r="B125" s="1585"/>
      <c r="C125" s="1585"/>
      <c r="D125" s="1585"/>
      <c r="E125" s="1585"/>
      <c r="F125" s="1577"/>
      <c r="G125" s="1577"/>
      <c r="H125" s="1577"/>
    </row>
    <row r="126" spans="1:8" ht="17.25" customHeight="1">
      <c r="A126" s="1577"/>
      <c r="B126" s="1577"/>
      <c r="C126" s="1577"/>
      <c r="D126" s="1577"/>
      <c r="E126" s="1577"/>
      <c r="F126" s="1577"/>
      <c r="G126" s="1577"/>
      <c r="H126" s="1577"/>
    </row>
    <row r="127" spans="1:8" ht="19.5" customHeight="1">
      <c r="A127" s="1577" t="s">
        <v>479</v>
      </c>
      <c r="B127" s="1586">
        <v>5000</v>
      </c>
      <c r="C127" s="1586">
        <v>21094</v>
      </c>
      <c r="D127" s="1586">
        <v>10000</v>
      </c>
      <c r="E127" s="1586">
        <v>10000</v>
      </c>
      <c r="F127" s="1577"/>
      <c r="G127" s="1577"/>
      <c r="H127" s="1577"/>
    </row>
    <row r="128" spans="1:8" ht="24" customHeight="1">
      <c r="A128" s="1577"/>
      <c r="B128" s="1577"/>
      <c r="C128" s="1577"/>
      <c r="D128" s="1577"/>
      <c r="E128" s="1577"/>
      <c r="F128" s="1577"/>
      <c r="G128" s="1577"/>
      <c r="H128" s="1577"/>
    </row>
    <row r="129" spans="1:8" ht="16.5" customHeight="1">
      <c r="A129" s="1588" t="s">
        <v>408</v>
      </c>
      <c r="B129" s="1588"/>
      <c r="C129" s="1588"/>
      <c r="D129" s="1588"/>
      <c r="E129" s="1588"/>
      <c r="F129" s="1577"/>
      <c r="G129" s="1577"/>
      <c r="H129" s="1577"/>
    </row>
    <row r="130" spans="1:8" ht="12.75" customHeight="1">
      <c r="A130" s="1589"/>
      <c r="B130" s="1589"/>
      <c r="C130" s="1578"/>
      <c r="D130" s="1589"/>
      <c r="E130" s="1589"/>
      <c r="F130" s="1577"/>
      <c r="G130" s="1577"/>
      <c r="H130" s="1577"/>
    </row>
    <row r="131" spans="1:8" ht="13.5" customHeight="1">
      <c r="A131" s="1587"/>
      <c r="B131" s="1577"/>
      <c r="C131" s="1577"/>
      <c r="D131" s="1577"/>
      <c r="E131" s="1577"/>
      <c r="F131" s="1577"/>
      <c r="G131" s="1577"/>
      <c r="H131" s="1577"/>
    </row>
    <row r="132" spans="1:8" ht="15.75" customHeight="1">
      <c r="A132" s="1587" t="s">
        <v>480</v>
      </c>
      <c r="B132" s="1577"/>
      <c r="C132" s="1577"/>
      <c r="D132" s="1577"/>
      <c r="E132" s="1577"/>
      <c r="F132" s="1577"/>
      <c r="G132" s="1577"/>
      <c r="H132" s="1577"/>
    </row>
    <row r="133" spans="1:8" ht="13.5" customHeight="1">
      <c r="A133" s="1587" t="s">
        <v>481</v>
      </c>
      <c r="B133" s="1577"/>
      <c r="C133" s="1577"/>
      <c r="D133" s="1577"/>
      <c r="E133" s="1577"/>
      <c r="F133" s="1577"/>
      <c r="G133" s="1577"/>
      <c r="H133" s="1577"/>
    </row>
    <row r="134" spans="1:8" ht="15.75" customHeight="1">
      <c r="A134" s="1587" t="s">
        <v>482</v>
      </c>
      <c r="B134" s="1577"/>
      <c r="C134" s="1577"/>
      <c r="D134" s="1577"/>
      <c r="E134" s="1577"/>
      <c r="F134" s="1577"/>
      <c r="G134" s="1577"/>
      <c r="H134" s="1577"/>
    </row>
    <row r="135" spans="1:8" ht="15.75" customHeight="1">
      <c r="A135" s="1587" t="s">
        <v>483</v>
      </c>
      <c r="B135" s="1577"/>
      <c r="C135" s="1577"/>
      <c r="D135" s="1577"/>
      <c r="E135" s="1577"/>
      <c r="F135" s="1577"/>
      <c r="G135" s="1577"/>
      <c r="H135" s="1577"/>
    </row>
    <row r="136" spans="1:8" ht="16.5" customHeight="1">
      <c r="A136" s="1587" t="s">
        <v>484</v>
      </c>
      <c r="B136" s="1577"/>
      <c r="C136" s="1577"/>
      <c r="D136" s="1577"/>
      <c r="E136" s="1577"/>
      <c r="F136" s="1577"/>
      <c r="G136" s="1577"/>
      <c r="H136" s="1577"/>
    </row>
    <row r="137" spans="1:8" ht="15.75" customHeight="1">
      <c r="A137" s="1587" t="s">
        <v>485</v>
      </c>
      <c r="B137" s="1577"/>
      <c r="C137" s="1577"/>
      <c r="D137" s="1577"/>
      <c r="E137" s="1577"/>
      <c r="F137" s="1577"/>
      <c r="G137" s="1577"/>
      <c r="H137" s="1577"/>
    </row>
    <row r="138" spans="1:8" ht="17.25" customHeight="1">
      <c r="A138" s="1587" t="s">
        <v>486</v>
      </c>
      <c r="B138" s="1577"/>
      <c r="C138" s="1577"/>
      <c r="D138" s="1577"/>
      <c r="E138" s="1577"/>
      <c r="F138" s="1577"/>
      <c r="G138" s="1577"/>
      <c r="H138" s="1577"/>
    </row>
    <row r="139" spans="1:8" ht="14.25" customHeight="1">
      <c r="A139" s="1587" t="s">
        <v>487</v>
      </c>
      <c r="B139" s="1577"/>
      <c r="C139" s="1577"/>
      <c r="D139" s="1577"/>
      <c r="E139" s="1577"/>
      <c r="F139" s="1577"/>
      <c r="G139" s="1577"/>
      <c r="H139" s="1577"/>
    </row>
    <row r="140" spans="1:8" ht="17.25" customHeight="1">
      <c r="A140" s="1587" t="s">
        <v>488</v>
      </c>
      <c r="B140" s="1577"/>
      <c r="C140" s="1577"/>
      <c r="D140" s="1577"/>
      <c r="E140" s="1577"/>
      <c r="F140" s="1577"/>
      <c r="G140" s="1577"/>
      <c r="H140" s="1577"/>
    </row>
    <row r="141" spans="1:8" ht="14.25" customHeight="1">
      <c r="A141" s="1587" t="s">
        <v>489</v>
      </c>
      <c r="B141" s="1577"/>
      <c r="C141" s="1577"/>
      <c r="D141" s="1577"/>
      <c r="E141" s="1577"/>
      <c r="F141" s="1577"/>
      <c r="G141" s="1577"/>
      <c r="H141" s="1577"/>
    </row>
    <row r="142" spans="1:8" ht="14.25" customHeight="1">
      <c r="A142" s="1587"/>
      <c r="B142" s="1577"/>
      <c r="C142" s="1577"/>
      <c r="D142" s="1577"/>
      <c r="E142" s="1577"/>
      <c r="F142" s="1577"/>
      <c r="G142" s="1577"/>
      <c r="H142" s="1577"/>
    </row>
    <row r="143" spans="1:8" ht="14.25" customHeight="1">
      <c r="A143" s="1587"/>
      <c r="B143" s="1577"/>
      <c r="C143" s="1577"/>
      <c r="D143" s="1577"/>
      <c r="E143" s="1577"/>
      <c r="F143" s="1577"/>
      <c r="G143" s="1577"/>
      <c r="H143" s="1577"/>
    </row>
    <row r="144" spans="1:8" ht="15.75" customHeight="1">
      <c r="A144" s="1581" t="s">
        <v>490</v>
      </c>
      <c r="B144" s="1577"/>
      <c r="C144" s="1577"/>
      <c r="D144" s="1577"/>
      <c r="E144" s="1577"/>
      <c r="F144" s="1577"/>
      <c r="G144" s="1577"/>
      <c r="H144" s="1577"/>
    </row>
    <row r="145" spans="1:8" ht="21" customHeight="1" thickBot="1">
      <c r="A145" s="1577"/>
      <c r="B145" s="1577"/>
      <c r="C145" s="1577"/>
      <c r="D145" s="1577"/>
      <c r="E145" s="1578" t="s">
        <v>1833</v>
      </c>
      <c r="F145" s="1577"/>
      <c r="G145" s="1577"/>
      <c r="H145" s="1577"/>
    </row>
    <row r="146" spans="1:8" ht="18" customHeight="1">
      <c r="A146" s="1582" t="s">
        <v>725</v>
      </c>
      <c r="B146" s="1583" t="s">
        <v>325</v>
      </c>
      <c r="C146" s="1583" t="s">
        <v>404</v>
      </c>
      <c r="D146" s="1583" t="s">
        <v>405</v>
      </c>
      <c r="E146" s="1583" t="s">
        <v>406</v>
      </c>
      <c r="F146" s="1577"/>
      <c r="G146" s="1577"/>
      <c r="H146" s="1577"/>
    </row>
    <row r="147" spans="1:8" ht="20.25" customHeight="1" thickBot="1">
      <c r="A147" s="1584"/>
      <c r="B147" s="1585"/>
      <c r="C147" s="1585"/>
      <c r="D147" s="1585"/>
      <c r="E147" s="1585"/>
      <c r="F147" s="1577"/>
      <c r="G147" s="1577"/>
      <c r="H147" s="1577"/>
    </row>
    <row r="148" spans="1:8" ht="12.75" customHeight="1">
      <c r="A148" s="1577"/>
      <c r="B148" s="1577"/>
      <c r="C148" s="1577"/>
      <c r="D148" s="1577"/>
      <c r="E148" s="1577"/>
      <c r="F148" s="1577"/>
      <c r="G148" s="1577"/>
      <c r="H148" s="1577"/>
    </row>
    <row r="149" spans="1:8" ht="12.75" customHeight="1">
      <c r="A149" s="1577" t="s">
        <v>491</v>
      </c>
      <c r="B149" s="1586">
        <v>192720</v>
      </c>
      <c r="C149" s="1586">
        <v>261848</v>
      </c>
      <c r="D149" s="1586">
        <v>60000</v>
      </c>
      <c r="E149" s="1586">
        <v>20000</v>
      </c>
      <c r="F149" s="1577"/>
      <c r="G149" s="1577"/>
      <c r="H149" s="1577"/>
    </row>
    <row r="150" spans="1:8" ht="12.75" customHeight="1">
      <c r="A150" s="1577"/>
      <c r="B150" s="1591"/>
      <c r="C150" s="1591"/>
      <c r="D150" s="1591"/>
      <c r="E150" s="1591"/>
      <c r="F150" s="1577"/>
      <c r="G150" s="1577"/>
      <c r="H150" s="1577"/>
    </row>
    <row r="151" spans="1:8" ht="12.75" customHeight="1">
      <c r="A151" s="1577"/>
      <c r="B151" s="1591"/>
      <c r="C151" s="1591"/>
      <c r="D151" s="1591"/>
      <c r="E151" s="1591"/>
      <c r="F151" s="1577"/>
      <c r="G151" s="1577"/>
      <c r="H151" s="1577"/>
    </row>
    <row r="152" spans="1:8" ht="16.5" customHeight="1">
      <c r="A152" s="1577"/>
      <c r="B152" s="1577"/>
      <c r="C152" s="1577"/>
      <c r="D152" s="1577"/>
      <c r="E152" s="1577"/>
      <c r="F152" s="1577"/>
      <c r="G152" s="1577"/>
      <c r="H152" s="1577"/>
    </row>
    <row r="153" spans="1:8" ht="16.5" customHeight="1">
      <c r="A153" s="1588" t="s">
        <v>408</v>
      </c>
      <c r="B153" s="1588"/>
      <c r="C153" s="1588"/>
      <c r="D153" s="1588"/>
      <c r="E153" s="1588"/>
      <c r="F153" s="1577"/>
      <c r="G153" s="1577"/>
      <c r="H153" s="1577"/>
    </row>
    <row r="154" spans="1:8" ht="13.5" customHeight="1">
      <c r="A154" s="1589"/>
      <c r="B154" s="1589"/>
      <c r="C154" s="1589"/>
      <c r="D154" s="1589"/>
      <c r="E154" s="1589"/>
      <c r="F154" s="1577"/>
      <c r="G154" s="1577"/>
      <c r="H154" s="1577"/>
    </row>
    <row r="155" spans="1:8" ht="13.5" customHeight="1">
      <c r="A155" s="1589"/>
      <c r="B155" s="1589"/>
      <c r="C155" s="1589"/>
      <c r="D155" s="1589"/>
      <c r="E155" s="1589"/>
      <c r="F155" s="1577"/>
      <c r="G155" s="1577"/>
      <c r="H155" s="1577"/>
    </row>
    <row r="156" spans="1:8" ht="14.25" customHeight="1">
      <c r="A156" s="1577"/>
      <c r="B156" s="1577"/>
      <c r="C156" s="1577"/>
      <c r="D156" s="1577"/>
      <c r="E156" s="1577"/>
      <c r="F156" s="1577"/>
      <c r="G156" s="1577"/>
      <c r="H156" s="1577"/>
    </row>
    <row r="157" spans="1:8" ht="17.25" customHeight="1">
      <c r="A157" s="1577" t="s">
        <v>492</v>
      </c>
      <c r="B157" s="1577"/>
      <c r="C157" s="1577"/>
      <c r="D157" s="1577"/>
      <c r="E157" s="1577"/>
      <c r="F157" s="1577"/>
      <c r="G157" s="1577"/>
      <c r="H157" s="1577"/>
    </row>
    <row r="158" spans="1:8" ht="16.5" customHeight="1">
      <c r="A158" s="1577" t="s">
        <v>493</v>
      </c>
      <c r="B158" s="1577"/>
      <c r="C158" s="1577"/>
      <c r="D158" s="1577"/>
      <c r="E158" s="1577"/>
      <c r="F158" s="1577"/>
      <c r="G158" s="1577"/>
      <c r="H158" s="1577"/>
    </row>
    <row r="159" spans="1:8" ht="15.75" customHeight="1">
      <c r="A159" s="1577" t="s">
        <v>494</v>
      </c>
      <c r="B159" s="1577"/>
      <c r="C159" s="1577"/>
      <c r="D159" s="1577"/>
      <c r="E159" s="1577"/>
      <c r="F159" s="1577"/>
      <c r="G159" s="1577"/>
      <c r="H159" s="1577"/>
    </row>
    <row r="160" spans="1:8" ht="17.25" customHeight="1">
      <c r="A160" s="1577" t="s">
        <v>495</v>
      </c>
      <c r="B160" s="1577"/>
      <c r="C160" s="1577"/>
      <c r="D160" s="1577"/>
      <c r="E160" s="1577"/>
      <c r="F160" s="1577"/>
      <c r="G160" s="1577"/>
      <c r="H160" s="1577"/>
    </row>
    <row r="161" spans="1:8" ht="15" customHeight="1">
      <c r="A161" s="1577" t="s">
        <v>496</v>
      </c>
      <c r="B161" s="1577"/>
      <c r="C161" s="1577"/>
      <c r="D161" s="1577"/>
      <c r="E161" s="1577"/>
      <c r="F161" s="1577"/>
      <c r="G161" s="1577"/>
      <c r="H161" s="1577"/>
    </row>
    <row r="162" spans="1:8" ht="15" customHeight="1">
      <c r="A162" s="1577" t="s">
        <v>497</v>
      </c>
      <c r="B162" s="1577"/>
      <c r="C162" s="1577"/>
      <c r="D162" s="1577"/>
      <c r="E162" s="1577"/>
      <c r="F162" s="1577"/>
      <c r="G162" s="1577"/>
      <c r="H162" s="1577"/>
    </row>
    <row r="163" spans="1:8" ht="15.75" customHeight="1">
      <c r="A163" s="1577" t="s">
        <v>498</v>
      </c>
      <c r="B163" s="1577"/>
      <c r="C163" s="1577"/>
      <c r="D163" s="1577"/>
      <c r="E163" s="1577"/>
      <c r="F163" s="1577"/>
      <c r="G163" s="1577"/>
      <c r="H163" s="1577"/>
    </row>
    <row r="164" spans="1:8" ht="16.5" customHeight="1">
      <c r="A164" s="1577" t="s">
        <v>499</v>
      </c>
      <c r="B164" s="1577"/>
      <c r="C164" s="1577"/>
      <c r="D164" s="1577"/>
      <c r="E164" s="1577"/>
      <c r="F164" s="1577"/>
      <c r="G164" s="1577"/>
      <c r="H164" s="1577"/>
    </row>
    <row r="165" spans="1:8" ht="14.25" customHeight="1">
      <c r="A165" s="1577" t="s">
        <v>500</v>
      </c>
      <c r="B165" s="1577"/>
      <c r="C165" s="1577"/>
      <c r="D165" s="1577"/>
      <c r="E165" s="1577"/>
      <c r="F165" s="1577"/>
      <c r="G165" s="1577"/>
      <c r="H165" s="1577"/>
    </row>
    <row r="166" spans="1:8" ht="15.75" customHeight="1">
      <c r="A166" s="1577" t="s">
        <v>501</v>
      </c>
      <c r="B166" s="1577"/>
      <c r="C166" s="1577"/>
      <c r="D166" s="1577"/>
      <c r="E166" s="1577"/>
      <c r="F166" s="1577"/>
      <c r="G166" s="1577"/>
      <c r="H166" s="1577"/>
    </row>
    <row r="167" spans="1:8" ht="17.25" customHeight="1">
      <c r="A167" s="1577" t="s">
        <v>502</v>
      </c>
      <c r="B167" s="1577"/>
      <c r="C167" s="1577"/>
      <c r="D167" s="1577"/>
      <c r="E167" s="1577"/>
      <c r="F167" s="1577"/>
      <c r="G167" s="1577"/>
      <c r="H167" s="1577"/>
    </row>
    <row r="168" spans="1:8" ht="14.25" customHeight="1">
      <c r="A168" s="1577" t="s">
        <v>503</v>
      </c>
      <c r="B168" s="1577"/>
      <c r="C168" s="1577"/>
      <c r="D168" s="1577"/>
      <c r="E168" s="1577"/>
      <c r="F168" s="1577"/>
      <c r="G168" s="1577"/>
      <c r="H168" s="1577"/>
    </row>
    <row r="169" spans="1:8" ht="14.25" customHeight="1">
      <c r="A169" s="1577"/>
      <c r="B169" s="1577"/>
      <c r="C169" s="1577"/>
      <c r="D169" s="1577"/>
      <c r="E169" s="1577"/>
      <c r="F169" s="1577"/>
      <c r="G169" s="1577"/>
      <c r="H169" s="1577"/>
    </row>
    <row r="170" spans="1:8" ht="14.25" customHeight="1">
      <c r="A170" s="1577"/>
      <c r="B170" s="1577"/>
      <c r="C170" s="1577"/>
      <c r="D170" s="1577"/>
      <c r="E170" s="1577"/>
      <c r="F170" s="1577"/>
      <c r="G170" s="1577"/>
      <c r="H170" s="1577"/>
    </row>
    <row r="171" spans="1:8" ht="14.25" customHeight="1">
      <c r="A171" s="1577"/>
      <c r="B171" s="1577"/>
      <c r="C171" s="1577"/>
      <c r="D171" s="1577"/>
      <c r="E171" s="1577"/>
      <c r="F171" s="1577"/>
      <c r="G171" s="1577"/>
      <c r="H171" s="1577"/>
    </row>
    <row r="172" spans="1:8" ht="14.25" customHeight="1">
      <c r="A172" s="1577"/>
      <c r="B172" s="1577"/>
      <c r="C172" s="1577"/>
      <c r="D172" s="1577"/>
      <c r="E172" s="1577"/>
      <c r="F172" s="1577"/>
      <c r="G172" s="1577"/>
      <c r="H172" s="1577"/>
    </row>
    <row r="173" spans="1:8" ht="15.75" customHeight="1">
      <c r="A173" s="1581" t="s">
        <v>504</v>
      </c>
      <c r="B173" s="1577"/>
      <c r="C173" s="1577"/>
      <c r="D173" s="1577"/>
      <c r="E173" s="1577"/>
      <c r="F173" s="1577"/>
      <c r="G173" s="1577"/>
      <c r="H173" s="1577"/>
    </row>
    <row r="174" spans="1:8" ht="22.5" customHeight="1" thickBot="1">
      <c r="A174" s="1577"/>
      <c r="B174" s="1577"/>
      <c r="C174" s="1577"/>
      <c r="D174" s="1577"/>
      <c r="E174" s="1578" t="s">
        <v>1833</v>
      </c>
      <c r="F174" s="1577"/>
      <c r="G174" s="1577"/>
      <c r="H174" s="1577"/>
    </row>
    <row r="175" spans="1:8" ht="18" customHeight="1">
      <c r="A175" s="1582" t="s">
        <v>725</v>
      </c>
      <c r="B175" s="1583" t="s">
        <v>325</v>
      </c>
      <c r="C175" s="1583" t="s">
        <v>404</v>
      </c>
      <c r="D175" s="1583" t="s">
        <v>405</v>
      </c>
      <c r="E175" s="1583" t="s">
        <v>406</v>
      </c>
      <c r="F175" s="1577"/>
      <c r="G175" s="1577"/>
      <c r="H175" s="1577"/>
    </row>
    <row r="176" spans="1:8" ht="20.25" customHeight="1" thickBot="1">
      <c r="A176" s="1584"/>
      <c r="B176" s="1585"/>
      <c r="C176" s="1585"/>
      <c r="D176" s="1585"/>
      <c r="E176" s="1585"/>
      <c r="F176" s="1577"/>
      <c r="G176" s="1577"/>
      <c r="H176" s="1577"/>
    </row>
    <row r="177" spans="1:8" ht="12.75" customHeight="1">
      <c r="A177" s="1577"/>
      <c r="B177" s="1577"/>
      <c r="C177" s="1577"/>
      <c r="D177" s="1577"/>
      <c r="E177" s="1577"/>
      <c r="F177" s="1577"/>
      <c r="G177" s="1577"/>
      <c r="H177" s="1577"/>
    </row>
    <row r="178" spans="1:8" ht="12.75" customHeight="1">
      <c r="A178" s="1577" t="s">
        <v>505</v>
      </c>
      <c r="B178" s="1586">
        <v>5000</v>
      </c>
      <c r="C178" s="1586">
        <v>16090</v>
      </c>
      <c r="D178" s="1586">
        <v>9000</v>
      </c>
      <c r="E178" s="1586">
        <v>10000</v>
      </c>
      <c r="F178" s="1577"/>
      <c r="G178" s="1577"/>
      <c r="H178" s="1577"/>
    </row>
    <row r="179" spans="1:8" ht="12" customHeight="1">
      <c r="A179" s="1577"/>
      <c r="B179" s="1591"/>
      <c r="C179" s="1591"/>
      <c r="D179" s="1591"/>
      <c r="E179" s="1591"/>
      <c r="F179" s="1577"/>
      <c r="G179" s="1577"/>
      <c r="H179" s="1577"/>
    </row>
    <row r="180" spans="1:8" ht="13.5" customHeight="1">
      <c r="A180" s="1577"/>
      <c r="B180" s="1577"/>
      <c r="C180" s="1577"/>
      <c r="D180" s="1577"/>
      <c r="E180" s="1577"/>
      <c r="F180" s="1577"/>
      <c r="G180" s="1577"/>
      <c r="H180" s="1577"/>
    </row>
    <row r="181" spans="1:8" ht="16.5" customHeight="1">
      <c r="A181" s="1588" t="s">
        <v>408</v>
      </c>
      <c r="B181" s="1588"/>
      <c r="C181" s="1588"/>
      <c r="D181" s="1588"/>
      <c r="E181" s="1588"/>
      <c r="F181" s="1577"/>
      <c r="G181" s="1577"/>
      <c r="H181" s="1577"/>
    </row>
    <row r="182" spans="1:8" ht="0.75" customHeight="1">
      <c r="A182" s="1593"/>
      <c r="B182" s="1589"/>
      <c r="C182" s="1578"/>
      <c r="D182" s="1578"/>
      <c r="E182" s="1578"/>
      <c r="F182" s="1577"/>
      <c r="G182" s="1577"/>
      <c r="H182" s="1577"/>
    </row>
    <row r="183" spans="1:8" ht="16.5" customHeight="1">
      <c r="A183" s="1579"/>
      <c r="B183" s="1589"/>
      <c r="C183" s="1578"/>
      <c r="D183" s="1578"/>
      <c r="E183" s="1578"/>
      <c r="F183" s="1577"/>
      <c r="G183" s="1577"/>
      <c r="H183" s="1577"/>
    </row>
    <row r="184" spans="1:8" ht="16.5" customHeight="1">
      <c r="A184" s="1579"/>
      <c r="B184" s="1589"/>
      <c r="C184" s="1578"/>
      <c r="D184" s="1578"/>
      <c r="E184" s="1578"/>
      <c r="F184" s="1577"/>
      <c r="G184" s="1577"/>
      <c r="H184" s="1577"/>
    </row>
    <row r="185" spans="1:8" ht="16.5" customHeight="1">
      <c r="A185" s="1579" t="s">
        <v>506</v>
      </c>
      <c r="B185" s="1578"/>
      <c r="C185" s="1578"/>
      <c r="D185" s="1578"/>
      <c r="E185" s="1578"/>
      <c r="F185" s="1577"/>
      <c r="G185" s="1577"/>
      <c r="H185" s="1577"/>
    </row>
    <row r="186" spans="1:8" ht="16.5" customHeight="1">
      <c r="A186" s="1579" t="s">
        <v>507</v>
      </c>
      <c r="B186" s="1589"/>
      <c r="C186" s="1578"/>
      <c r="D186" s="1578"/>
      <c r="E186" s="1578"/>
      <c r="F186" s="1577"/>
      <c r="G186" s="1577"/>
      <c r="H186" s="1577"/>
    </row>
    <row r="187" spans="1:8" ht="16.5" customHeight="1">
      <c r="A187" s="1579" t="s">
        <v>508</v>
      </c>
      <c r="B187" s="1589"/>
      <c r="C187" s="1578"/>
      <c r="D187" s="1578"/>
      <c r="E187" s="1578"/>
      <c r="F187" s="1577"/>
      <c r="G187" s="1577"/>
      <c r="H187" s="1577"/>
    </row>
    <row r="188" spans="1:8" ht="16.5" customHeight="1">
      <c r="A188" s="1579" t="s">
        <v>509</v>
      </c>
      <c r="B188" s="1589"/>
      <c r="C188" s="1578"/>
      <c r="D188" s="1578"/>
      <c r="E188" s="1578"/>
      <c r="F188" s="1577"/>
      <c r="G188" s="1577"/>
      <c r="H188" s="1577"/>
    </row>
    <row r="189" spans="1:8" ht="16.5" customHeight="1">
      <c r="A189" s="1579" t="s">
        <v>510</v>
      </c>
      <c r="B189" s="1589"/>
      <c r="C189" s="1578"/>
      <c r="D189" s="1578"/>
      <c r="E189" s="1578"/>
      <c r="F189" s="1577"/>
      <c r="G189" s="1577"/>
      <c r="H189" s="1577"/>
    </row>
    <row r="190" spans="1:8" ht="16.5" customHeight="1">
      <c r="A190" s="1579" t="s">
        <v>511</v>
      </c>
      <c r="B190" s="1589"/>
      <c r="C190" s="1578"/>
      <c r="D190" s="1578"/>
      <c r="E190" s="1578"/>
      <c r="F190" s="1577"/>
      <c r="G190" s="1577"/>
      <c r="H190" s="1577"/>
    </row>
    <row r="191" spans="1:8" ht="16.5" customHeight="1">
      <c r="A191" s="1579" t="s">
        <v>512</v>
      </c>
      <c r="B191" s="1589"/>
      <c r="C191" s="1578"/>
      <c r="D191" s="1578"/>
      <c r="E191" s="1578"/>
      <c r="F191" s="1577"/>
      <c r="G191" s="1577"/>
      <c r="H191" s="1577"/>
    </row>
    <row r="192" spans="1:8" ht="16.5" customHeight="1">
      <c r="A192" s="1579" t="s">
        <v>513</v>
      </c>
      <c r="B192" s="1589"/>
      <c r="C192" s="1578"/>
      <c r="D192" s="1578"/>
      <c r="E192" s="1578"/>
      <c r="F192" s="1577"/>
      <c r="G192" s="1577"/>
      <c r="H192" s="1577"/>
    </row>
    <row r="193" spans="1:8" ht="16.5" customHeight="1">
      <c r="A193" s="1579" t="s">
        <v>514</v>
      </c>
      <c r="B193" s="1589"/>
      <c r="C193" s="1578"/>
      <c r="D193" s="1578"/>
      <c r="E193" s="1578"/>
      <c r="F193" s="1577"/>
      <c r="G193" s="1577"/>
      <c r="H193" s="1577"/>
    </row>
    <row r="194" spans="1:8" ht="16.5" customHeight="1">
      <c r="A194" s="1579" t="s">
        <v>515</v>
      </c>
      <c r="B194" s="1589"/>
      <c r="C194" s="1578"/>
      <c r="D194" s="1578"/>
      <c r="E194" s="1578"/>
      <c r="F194" s="1577"/>
      <c r="G194" s="1577"/>
      <c r="H194" s="1577"/>
    </row>
    <row r="195" spans="1:8" ht="16.5" customHeight="1">
      <c r="A195" s="1579" t="s">
        <v>516</v>
      </c>
      <c r="B195" s="1589"/>
      <c r="C195" s="1578"/>
      <c r="D195" s="1578"/>
      <c r="E195" s="1578"/>
      <c r="F195" s="1577"/>
      <c r="G195" s="1577"/>
      <c r="H195" s="1577"/>
    </row>
    <row r="196" spans="1:8" ht="16.5" customHeight="1">
      <c r="A196" s="1579" t="s">
        <v>517</v>
      </c>
      <c r="B196" s="1589"/>
      <c r="C196" s="1578"/>
      <c r="D196" s="1578"/>
      <c r="E196" s="1578"/>
      <c r="F196" s="1577"/>
      <c r="G196" s="1577"/>
      <c r="H196" s="1577"/>
    </row>
    <row r="197" spans="1:8" ht="16.5" customHeight="1">
      <c r="A197" s="1579" t="s">
        <v>518</v>
      </c>
      <c r="B197" s="1589"/>
      <c r="C197" s="1578"/>
      <c r="D197" s="1578"/>
      <c r="E197" s="1578"/>
      <c r="F197" s="1577"/>
      <c r="G197" s="1577"/>
      <c r="H197" s="1577"/>
    </row>
    <row r="198" spans="1:8" ht="16.5" customHeight="1">
      <c r="A198" s="1579"/>
      <c r="B198" s="1589"/>
      <c r="C198" s="1578"/>
      <c r="D198" s="1578"/>
      <c r="E198" s="1578"/>
      <c r="F198" s="1577"/>
      <c r="G198" s="1577"/>
      <c r="H198" s="1577"/>
    </row>
    <row r="199" spans="1:8" ht="16.5" customHeight="1">
      <c r="A199" s="1577"/>
      <c r="B199" s="1577"/>
      <c r="C199" s="1578"/>
      <c r="D199" s="1578"/>
      <c r="E199" s="1578"/>
      <c r="F199" s="1577"/>
      <c r="G199" s="1577"/>
      <c r="H199" s="1577"/>
    </row>
    <row r="200" spans="1:8" ht="12.75" customHeight="1">
      <c r="A200" s="1581" t="s">
        <v>519</v>
      </c>
      <c r="B200" s="1577"/>
      <c r="C200" s="1577"/>
      <c r="D200" s="1577"/>
      <c r="E200" s="1577"/>
      <c r="F200" s="1577"/>
      <c r="G200" s="1577"/>
      <c r="H200" s="1577"/>
    </row>
    <row r="201" spans="1:8" ht="15.75" customHeight="1">
      <c r="A201" s="1577"/>
      <c r="B201" s="1577"/>
      <c r="C201" s="1577"/>
      <c r="D201" s="1577"/>
      <c r="E201" s="1577"/>
      <c r="F201" s="1577"/>
      <c r="G201" s="1577"/>
      <c r="H201" s="1577"/>
    </row>
    <row r="202" spans="1:8" ht="13.5" customHeight="1" thickBot="1">
      <c r="A202" s="1577"/>
      <c r="B202" s="1577"/>
      <c r="C202" s="1577"/>
      <c r="D202" s="1577"/>
      <c r="E202" s="1578" t="s">
        <v>1833</v>
      </c>
      <c r="F202" s="1577"/>
      <c r="G202" s="1577"/>
      <c r="H202" s="1577"/>
    </row>
    <row r="203" spans="1:8" ht="18" customHeight="1">
      <c r="A203" s="1582" t="s">
        <v>725</v>
      </c>
      <c r="B203" s="1583" t="s">
        <v>325</v>
      </c>
      <c r="C203" s="1583" t="s">
        <v>404</v>
      </c>
      <c r="D203" s="1583" t="s">
        <v>405</v>
      </c>
      <c r="E203" s="1583" t="s">
        <v>406</v>
      </c>
      <c r="F203" s="1577"/>
      <c r="G203" s="1577"/>
      <c r="H203" s="1577"/>
    </row>
    <row r="204" spans="1:8" ht="20.25" customHeight="1" thickBot="1">
      <c r="A204" s="1584"/>
      <c r="B204" s="1585"/>
      <c r="C204" s="1585"/>
      <c r="D204" s="1585"/>
      <c r="E204" s="1585"/>
      <c r="F204" s="1577"/>
      <c r="G204" s="1577"/>
      <c r="H204" s="1577"/>
    </row>
    <row r="205" spans="1:8" ht="12.75" customHeight="1">
      <c r="A205" s="1577"/>
      <c r="B205" s="1577"/>
      <c r="C205" s="1577"/>
      <c r="D205" s="1577"/>
      <c r="E205" s="1577"/>
      <c r="F205" s="1577"/>
      <c r="G205" s="1577"/>
      <c r="H205" s="1577"/>
    </row>
    <row r="206" spans="1:8" ht="12.75" customHeight="1">
      <c r="A206" s="1577"/>
      <c r="B206" s="1577"/>
      <c r="C206" s="1577"/>
      <c r="D206" s="1577"/>
      <c r="E206" s="1577"/>
      <c r="F206" s="1577"/>
      <c r="G206" s="1577"/>
      <c r="H206" s="1577"/>
    </row>
    <row r="207" spans="1:8" ht="12.75" customHeight="1">
      <c r="A207" s="1577" t="s">
        <v>520</v>
      </c>
      <c r="B207" s="1586">
        <v>45000</v>
      </c>
      <c r="C207" s="1586">
        <v>30206</v>
      </c>
      <c r="D207" s="1586">
        <v>40000</v>
      </c>
      <c r="E207" s="1586">
        <v>40000</v>
      </c>
      <c r="F207" s="1577"/>
      <c r="G207" s="1577"/>
      <c r="H207" s="1577"/>
    </row>
    <row r="208" spans="1:8" ht="12.75" customHeight="1">
      <c r="A208" s="1577"/>
      <c r="B208" s="1577"/>
      <c r="C208" s="1577"/>
      <c r="D208" s="1577"/>
      <c r="E208" s="1577"/>
      <c r="F208" s="1577"/>
      <c r="G208" s="1577"/>
      <c r="H208" s="1577"/>
    </row>
    <row r="209" spans="1:8" ht="12.75" customHeight="1">
      <c r="A209" s="1577"/>
      <c r="B209" s="1577"/>
      <c r="C209" s="1577"/>
      <c r="D209" s="1577"/>
      <c r="E209" s="1577"/>
      <c r="F209" s="1577"/>
      <c r="G209" s="1577"/>
      <c r="H209" s="1577"/>
    </row>
    <row r="210" spans="1:8" ht="18" customHeight="1">
      <c r="A210" s="1577" t="s">
        <v>521</v>
      </c>
      <c r="B210" s="1577"/>
      <c r="C210" s="1577"/>
      <c r="D210" s="1577"/>
      <c r="E210" s="1577"/>
      <c r="F210" s="1577"/>
      <c r="G210" s="1577"/>
      <c r="H210" s="1577"/>
    </row>
    <row r="211" spans="1:8" ht="16.5" customHeight="1">
      <c r="A211" s="1577" t="s">
        <v>522</v>
      </c>
      <c r="B211" s="1577"/>
      <c r="C211" s="1577"/>
      <c r="D211" s="1577"/>
      <c r="E211" s="1577"/>
      <c r="F211" s="1577"/>
      <c r="G211" s="1577"/>
      <c r="H211" s="1577"/>
    </row>
    <row r="212" spans="1:8" ht="18" customHeight="1">
      <c r="A212" s="1577" t="s">
        <v>523</v>
      </c>
      <c r="B212" s="1577"/>
      <c r="C212" s="1577"/>
      <c r="D212" s="1577"/>
      <c r="E212" s="1577"/>
      <c r="F212" s="1577"/>
      <c r="G212" s="1577"/>
      <c r="H212" s="1577"/>
    </row>
    <row r="213" spans="1:8" ht="17.25" customHeight="1">
      <c r="A213" s="1577" t="s">
        <v>524</v>
      </c>
      <c r="B213" s="1577"/>
      <c r="C213" s="1577"/>
      <c r="D213" s="1577"/>
      <c r="E213" s="1577"/>
      <c r="F213" s="1577"/>
      <c r="G213" s="1577"/>
      <c r="H213" s="1577"/>
    </row>
    <row r="214" spans="1:8" ht="15.75" customHeight="1">
      <c r="A214" s="1577" t="s">
        <v>525</v>
      </c>
      <c r="B214" s="1577"/>
      <c r="C214" s="1577"/>
      <c r="D214" s="1577"/>
      <c r="E214" s="1577"/>
      <c r="F214" s="1577"/>
      <c r="G214" s="1577"/>
      <c r="H214" s="1577"/>
    </row>
    <row r="215" spans="1:8" ht="19.5" customHeight="1">
      <c r="A215" s="1577" t="s">
        <v>526</v>
      </c>
      <c r="B215" s="1577"/>
      <c r="C215" s="1577"/>
      <c r="D215" s="1577"/>
      <c r="E215" s="1577"/>
      <c r="F215" s="1577"/>
      <c r="G215" s="1577"/>
      <c r="H215" s="1577"/>
    </row>
    <row r="216" spans="1:8" ht="17.25" customHeight="1">
      <c r="A216" s="1577" t="s">
        <v>527</v>
      </c>
      <c r="B216" s="1577"/>
      <c r="C216" s="1577"/>
      <c r="D216" s="1577"/>
      <c r="E216" s="1577"/>
      <c r="F216" s="1577"/>
      <c r="G216" s="1577"/>
      <c r="H216" s="1577"/>
    </row>
    <row r="217" spans="1:8" ht="15" customHeight="1">
      <c r="A217" s="1577"/>
      <c r="B217" s="1577"/>
      <c r="C217" s="1577"/>
      <c r="D217" s="1577"/>
      <c r="E217" s="1577"/>
      <c r="F217" s="1577"/>
      <c r="G217" s="1577"/>
      <c r="H217" s="1577"/>
    </row>
  </sheetData>
  <mergeCells count="49">
    <mergeCell ref="A181:E181"/>
    <mergeCell ref="A203:A204"/>
    <mergeCell ref="B203:B204"/>
    <mergeCell ref="C203:C204"/>
    <mergeCell ref="D203:D204"/>
    <mergeCell ref="E203:E204"/>
    <mergeCell ref="A153:E153"/>
    <mergeCell ref="A175:A176"/>
    <mergeCell ref="B175:B176"/>
    <mergeCell ref="C175:C176"/>
    <mergeCell ref="D175:D176"/>
    <mergeCell ref="E175:E176"/>
    <mergeCell ref="A129:E129"/>
    <mergeCell ref="A146:A147"/>
    <mergeCell ref="B146:B147"/>
    <mergeCell ref="C146:C147"/>
    <mergeCell ref="D146:D147"/>
    <mergeCell ref="E146:E147"/>
    <mergeCell ref="A102:E102"/>
    <mergeCell ref="A124:A125"/>
    <mergeCell ref="B124:B125"/>
    <mergeCell ref="C124:C125"/>
    <mergeCell ref="D124:D125"/>
    <mergeCell ref="E124:E125"/>
    <mergeCell ref="A66:E66"/>
    <mergeCell ref="A97:A98"/>
    <mergeCell ref="B97:B98"/>
    <mergeCell ref="C97:C98"/>
    <mergeCell ref="D97:D98"/>
    <mergeCell ref="E97:E98"/>
    <mergeCell ref="A49:E49"/>
    <mergeCell ref="A61:A62"/>
    <mergeCell ref="B61:B62"/>
    <mergeCell ref="C61:C62"/>
    <mergeCell ref="D61:D62"/>
    <mergeCell ref="E61:E62"/>
    <mergeCell ref="A14:E14"/>
    <mergeCell ref="A35:C35"/>
    <mergeCell ref="A43:A44"/>
    <mergeCell ref="B43:B44"/>
    <mergeCell ref="C43:C44"/>
    <mergeCell ref="D43:D44"/>
    <mergeCell ref="E43:E44"/>
    <mergeCell ref="B5:E5"/>
    <mergeCell ref="A8:A9"/>
    <mergeCell ref="B8:B9"/>
    <mergeCell ref="C8:C9"/>
    <mergeCell ref="D8:D9"/>
    <mergeCell ref="E8:E9"/>
  </mergeCells>
  <printOptions/>
  <pageMargins left="0.79" right="0.79" top="0.98" bottom="0.98" header="0.5" footer="0.5"/>
  <pageSetup horizontalDpi="600" verticalDpi="600" orientation="portrait" paperSize="9" scale="85"/>
  <headerFooter alignWithMargins="0">
    <oddHeader>&amp;C12/a. sz. melléklet - &amp;P. oldal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26"/>
  </sheetPr>
  <dimension ref="A1:H121"/>
  <sheetViews>
    <sheetView showGridLines="0" zoomScaleSheetLayoutView="100" workbookViewId="0" topLeftCell="A106">
      <selection activeCell="F134" sqref="F134"/>
    </sheetView>
  </sheetViews>
  <sheetFormatPr defaultColWidth="9.140625" defaultRowHeight="12.75"/>
  <cols>
    <col min="1" max="1" width="47.8515625" style="1" customWidth="1"/>
    <col min="2" max="4" width="15.57421875" style="1" customWidth="1"/>
    <col min="5" max="5" width="15.7109375" style="1653" customWidth="1"/>
    <col min="6" max="6" width="15.57421875" style="1653" customWidth="1"/>
    <col min="7" max="7" width="17.140625" style="1653" customWidth="1"/>
    <col min="8" max="16384" width="9.140625" style="1" customWidth="1"/>
  </cols>
  <sheetData>
    <row r="1" spans="1:7" ht="29.25" customHeight="1">
      <c r="A1" s="1304" t="s">
        <v>1824</v>
      </c>
      <c r="B1" s="1305"/>
      <c r="C1" s="1594"/>
      <c r="D1" s="1594"/>
      <c r="E1" s="1595" t="s">
        <v>528</v>
      </c>
      <c r="F1" s="1595"/>
      <c r="G1" s="1595"/>
    </row>
    <row r="2" spans="2:7" s="1216" customFormat="1" ht="57" customHeight="1" thickBot="1">
      <c r="B2" s="1596"/>
      <c r="C2" s="1597"/>
      <c r="D2" s="1597"/>
      <c r="E2" s="1598"/>
      <c r="F2" s="1598"/>
      <c r="G2" s="1599" t="s">
        <v>1833</v>
      </c>
    </row>
    <row r="3" spans="1:7" s="765" customFormat="1" ht="18.75" customHeight="1" thickBot="1">
      <c r="A3" s="1600" t="s">
        <v>1918</v>
      </c>
      <c r="B3" s="1601"/>
      <c r="C3" s="1601"/>
      <c r="D3" s="1601"/>
      <c r="E3" s="1601"/>
      <c r="F3" s="1601"/>
      <c r="G3" s="1602"/>
    </row>
    <row r="4" spans="1:7" s="765" customFormat="1" ht="18.75" customHeight="1" thickBot="1">
      <c r="A4" s="1603" t="s">
        <v>725</v>
      </c>
      <c r="B4" s="1604" t="s">
        <v>27</v>
      </c>
      <c r="C4" s="1605"/>
      <c r="D4" s="1606"/>
      <c r="E4" s="1607" t="s">
        <v>28</v>
      </c>
      <c r="F4" s="1608"/>
      <c r="G4" s="1609"/>
    </row>
    <row r="5" spans="1:7" ht="45" customHeight="1" thickBot="1">
      <c r="A5" s="1610"/>
      <c r="B5" s="1611" t="s">
        <v>529</v>
      </c>
      <c r="C5" s="1612" t="s">
        <v>530</v>
      </c>
      <c r="D5" s="1613" t="s">
        <v>1164</v>
      </c>
      <c r="E5" s="1611" t="s">
        <v>531</v>
      </c>
      <c r="F5" s="1614" t="s">
        <v>530</v>
      </c>
      <c r="G5" s="1614" t="s">
        <v>1164</v>
      </c>
    </row>
    <row r="6" spans="1:7" ht="24">
      <c r="A6" s="1615" t="s">
        <v>532</v>
      </c>
      <c r="B6" s="1616">
        <v>736107</v>
      </c>
      <c r="C6" s="1616"/>
      <c r="D6" s="1616">
        <f aca="true" t="shared" si="0" ref="D6:D14">SUM(B6:C6)</f>
        <v>736107</v>
      </c>
      <c r="E6" s="1616">
        <v>723992</v>
      </c>
      <c r="F6" s="1616"/>
      <c r="G6" s="1617">
        <f aca="true" t="shared" si="1" ref="G6:G14">SUM(E6:F6)</f>
        <v>723992</v>
      </c>
    </row>
    <row r="7" spans="1:7" ht="24">
      <c r="A7" s="1618" t="s">
        <v>533</v>
      </c>
      <c r="B7" s="1619">
        <v>88951</v>
      </c>
      <c r="C7" s="1620"/>
      <c r="D7" s="1621">
        <f t="shared" si="0"/>
        <v>88951</v>
      </c>
      <c r="E7" s="1619">
        <v>88962</v>
      </c>
      <c r="F7" s="1620"/>
      <c r="G7" s="1622">
        <f t="shared" si="1"/>
        <v>88962</v>
      </c>
    </row>
    <row r="8" spans="1:7" ht="24.75" customHeight="1">
      <c r="A8" s="1618" t="s">
        <v>950</v>
      </c>
      <c r="B8" s="1619">
        <v>87263</v>
      </c>
      <c r="C8" s="1619"/>
      <c r="D8" s="1621">
        <f t="shared" si="0"/>
        <v>87263</v>
      </c>
      <c r="E8" s="1619">
        <v>74597</v>
      </c>
      <c r="F8" s="1619"/>
      <c r="G8" s="1622">
        <f t="shared" si="1"/>
        <v>74597</v>
      </c>
    </row>
    <row r="9" spans="1:7" ht="24">
      <c r="A9" s="1618" t="s">
        <v>534</v>
      </c>
      <c r="B9" s="1619">
        <v>209888</v>
      </c>
      <c r="C9" s="1619"/>
      <c r="D9" s="1621">
        <f t="shared" si="0"/>
        <v>209888</v>
      </c>
      <c r="E9" s="1619">
        <v>209888</v>
      </c>
      <c r="F9" s="1619"/>
      <c r="G9" s="1622">
        <f t="shared" si="1"/>
        <v>209888</v>
      </c>
    </row>
    <row r="10" spans="1:7" ht="24">
      <c r="A10" s="1618" t="s">
        <v>953</v>
      </c>
      <c r="B10" s="1619"/>
      <c r="C10" s="1619">
        <v>48314</v>
      </c>
      <c r="D10" s="1621">
        <f t="shared" si="0"/>
        <v>48314</v>
      </c>
      <c r="E10" s="1619"/>
      <c r="F10" s="1619">
        <v>42060</v>
      </c>
      <c r="G10" s="1622">
        <f t="shared" si="1"/>
        <v>42060</v>
      </c>
    </row>
    <row r="11" spans="1:7" ht="24">
      <c r="A11" s="1623" t="s">
        <v>535</v>
      </c>
      <c r="B11" s="1624"/>
      <c r="C11" s="1624">
        <v>119476</v>
      </c>
      <c r="D11" s="1625">
        <f t="shared" si="0"/>
        <v>119476</v>
      </c>
      <c r="E11" s="1624"/>
      <c r="F11" s="1624">
        <v>117930</v>
      </c>
      <c r="G11" s="1626">
        <f t="shared" si="1"/>
        <v>117930</v>
      </c>
    </row>
    <row r="12" spans="1:7" ht="24.75" customHeight="1">
      <c r="A12" s="1623" t="s">
        <v>931</v>
      </c>
      <c r="B12" s="1624"/>
      <c r="C12" s="1624">
        <v>2535</v>
      </c>
      <c r="D12" s="1625">
        <f t="shared" si="0"/>
        <v>2535</v>
      </c>
      <c r="E12" s="1624"/>
      <c r="F12" s="1624">
        <v>2583</v>
      </c>
      <c r="G12" s="1626">
        <f t="shared" si="1"/>
        <v>2583</v>
      </c>
    </row>
    <row r="13" spans="1:7" ht="12.75">
      <c r="A13" s="1623" t="s">
        <v>536</v>
      </c>
      <c r="B13" s="1624">
        <v>144918</v>
      </c>
      <c r="C13" s="1624">
        <v>57614</v>
      </c>
      <c r="D13" s="1625">
        <f t="shared" si="0"/>
        <v>202532</v>
      </c>
      <c r="E13" s="1624">
        <v>144083</v>
      </c>
      <c r="F13" s="1624">
        <v>36921</v>
      </c>
      <c r="G13" s="1626">
        <f t="shared" si="1"/>
        <v>181004</v>
      </c>
    </row>
    <row r="14" spans="1:7" ht="24">
      <c r="A14" s="1623" t="s">
        <v>668</v>
      </c>
      <c r="B14" s="1624">
        <v>11180</v>
      </c>
      <c r="C14" s="1624"/>
      <c r="D14" s="1625">
        <f t="shared" si="0"/>
        <v>11180</v>
      </c>
      <c r="E14" s="1624"/>
      <c r="F14" s="1624">
        <v>11180</v>
      </c>
      <c r="G14" s="1626">
        <f t="shared" si="1"/>
        <v>11180</v>
      </c>
    </row>
    <row r="15" spans="1:7" ht="13.5">
      <c r="A15" s="1627" t="s">
        <v>1763</v>
      </c>
      <c r="B15" s="1628">
        <f aca="true" t="shared" si="2" ref="B15:G15">SUM(B6:B14)</f>
        <v>1278307</v>
      </c>
      <c r="C15" s="1628">
        <f t="shared" si="2"/>
        <v>227939</v>
      </c>
      <c r="D15" s="1628">
        <f t="shared" si="2"/>
        <v>1506246</v>
      </c>
      <c r="E15" s="1628">
        <f t="shared" si="2"/>
        <v>1241522</v>
      </c>
      <c r="F15" s="1628">
        <f t="shared" si="2"/>
        <v>210674</v>
      </c>
      <c r="G15" s="1629">
        <f t="shared" si="2"/>
        <v>1452196</v>
      </c>
    </row>
    <row r="16" spans="1:7" ht="24">
      <c r="A16" s="1618" t="s">
        <v>899</v>
      </c>
      <c r="B16" s="1630">
        <v>367100</v>
      </c>
      <c r="C16" s="1630"/>
      <c r="D16" s="1621">
        <f aca="true" t="shared" si="3" ref="D16:D24">SUM(B16:C16)</f>
        <v>367100</v>
      </c>
      <c r="E16" s="1630">
        <v>370616</v>
      </c>
      <c r="F16" s="1630"/>
      <c r="G16" s="1622">
        <f aca="true" t="shared" si="4" ref="G16:G24">SUM(E16:F16)</f>
        <v>370616</v>
      </c>
    </row>
    <row r="17" spans="1:7" ht="24">
      <c r="A17" s="1618" t="s">
        <v>903</v>
      </c>
      <c r="B17" s="1630">
        <v>1021</v>
      </c>
      <c r="C17" s="1630"/>
      <c r="D17" s="1621">
        <f t="shared" si="3"/>
        <v>1021</v>
      </c>
      <c r="E17" s="1630">
        <v>1901</v>
      </c>
      <c r="F17" s="1630"/>
      <c r="G17" s="1622">
        <f t="shared" si="4"/>
        <v>1901</v>
      </c>
    </row>
    <row r="18" spans="1:7" ht="19.5" customHeight="1">
      <c r="A18" s="1618" t="s">
        <v>730</v>
      </c>
      <c r="B18" s="1630">
        <v>325000</v>
      </c>
      <c r="C18" s="1630"/>
      <c r="D18" s="1621">
        <f t="shared" si="3"/>
        <v>325000</v>
      </c>
      <c r="E18" s="1630">
        <v>408588</v>
      </c>
      <c r="F18" s="1630"/>
      <c r="G18" s="1622">
        <f t="shared" si="4"/>
        <v>408588</v>
      </c>
    </row>
    <row r="19" spans="1:7" ht="12.75">
      <c r="A19" s="1618" t="s">
        <v>689</v>
      </c>
      <c r="B19" s="1630">
        <v>2470258</v>
      </c>
      <c r="C19" s="1630"/>
      <c r="D19" s="1621">
        <f t="shared" si="3"/>
        <v>2470258</v>
      </c>
      <c r="E19" s="1630">
        <v>2543314</v>
      </c>
      <c r="F19" s="1630"/>
      <c r="G19" s="1622">
        <f t="shared" si="4"/>
        <v>2543314</v>
      </c>
    </row>
    <row r="20" spans="1:7" ht="12.75">
      <c r="A20" s="1618" t="s">
        <v>905</v>
      </c>
      <c r="B20" s="1630">
        <v>524038</v>
      </c>
      <c r="C20" s="1630"/>
      <c r="D20" s="1621">
        <f t="shared" si="3"/>
        <v>524038</v>
      </c>
      <c r="E20" s="1630">
        <v>539730</v>
      </c>
      <c r="F20" s="1630"/>
      <c r="G20" s="1622">
        <f t="shared" si="4"/>
        <v>539730</v>
      </c>
    </row>
    <row r="21" spans="1:7" ht="21" customHeight="1">
      <c r="A21" s="1618" t="s">
        <v>731</v>
      </c>
      <c r="B21" s="1630"/>
      <c r="C21" s="1630">
        <v>225810</v>
      </c>
      <c r="D21" s="1621">
        <f t="shared" si="3"/>
        <v>225810</v>
      </c>
      <c r="E21" s="1630"/>
      <c r="F21" s="1630">
        <v>230292</v>
      </c>
      <c r="G21" s="1622">
        <f t="shared" si="4"/>
        <v>230292</v>
      </c>
    </row>
    <row r="22" spans="1:7" ht="24">
      <c r="A22" s="1618" t="s">
        <v>732</v>
      </c>
      <c r="B22" s="1630"/>
      <c r="C22" s="1630">
        <v>499957</v>
      </c>
      <c r="D22" s="1621">
        <f t="shared" si="3"/>
        <v>499957</v>
      </c>
      <c r="E22" s="1630"/>
      <c r="F22" s="1630">
        <v>484121</v>
      </c>
      <c r="G22" s="1622">
        <f t="shared" si="4"/>
        <v>484121</v>
      </c>
    </row>
    <row r="23" spans="1:7" ht="15" customHeight="1">
      <c r="A23" s="1618" t="s">
        <v>2014</v>
      </c>
      <c r="B23" s="1630"/>
      <c r="C23" s="1630">
        <v>98820</v>
      </c>
      <c r="D23" s="1621">
        <f t="shared" si="3"/>
        <v>98820</v>
      </c>
      <c r="E23" s="1630"/>
      <c r="F23" s="1630">
        <v>81882</v>
      </c>
      <c r="G23" s="1622">
        <f t="shared" si="4"/>
        <v>81882</v>
      </c>
    </row>
    <row r="24" spans="1:7" ht="24.75" customHeight="1">
      <c r="A24" s="1618" t="s">
        <v>902</v>
      </c>
      <c r="B24" s="1630"/>
      <c r="C24" s="1630">
        <v>302732</v>
      </c>
      <c r="D24" s="1621">
        <f t="shared" si="3"/>
        <v>302732</v>
      </c>
      <c r="E24" s="1630"/>
      <c r="F24" s="1630">
        <v>299128</v>
      </c>
      <c r="G24" s="1622">
        <f t="shared" si="4"/>
        <v>299128</v>
      </c>
    </row>
    <row r="25" spans="1:7" ht="23.25" customHeight="1">
      <c r="A25" s="1631" t="s">
        <v>734</v>
      </c>
      <c r="B25" s="1628">
        <f>SUM(B16:B23)</f>
        <v>3687417</v>
      </c>
      <c r="C25" s="1628">
        <f>SUM(C16:C24)</f>
        <v>1127319</v>
      </c>
      <c r="D25" s="1628">
        <f>SUM(D16:D24)</f>
        <v>4814736</v>
      </c>
      <c r="E25" s="1628">
        <f>SUM(E16:E23)</f>
        <v>3864149</v>
      </c>
      <c r="F25" s="1628">
        <f>SUM(F16:F24)</f>
        <v>1095423</v>
      </c>
      <c r="G25" s="1629">
        <f>SUM(G16:G24)</f>
        <v>4959572</v>
      </c>
    </row>
    <row r="26" spans="1:7" ht="21.75" customHeight="1">
      <c r="A26" s="1632" t="s">
        <v>735</v>
      </c>
      <c r="B26" s="1633">
        <f aca="true" t="shared" si="5" ref="B26:G26">SUM(B25,B15)</f>
        <v>4965724</v>
      </c>
      <c r="C26" s="1633">
        <f t="shared" si="5"/>
        <v>1355258</v>
      </c>
      <c r="D26" s="1633">
        <f t="shared" si="5"/>
        <v>6320982</v>
      </c>
      <c r="E26" s="1633">
        <f t="shared" si="5"/>
        <v>5105671</v>
      </c>
      <c r="F26" s="1633">
        <f t="shared" si="5"/>
        <v>1306097</v>
      </c>
      <c r="G26" s="1634">
        <f t="shared" si="5"/>
        <v>6411768</v>
      </c>
    </row>
    <row r="27" spans="1:7" ht="22.5" customHeight="1">
      <c r="A27" s="1632" t="s">
        <v>2015</v>
      </c>
      <c r="B27" s="1635">
        <v>4520</v>
      </c>
      <c r="C27" s="1635">
        <v>22390</v>
      </c>
      <c r="D27" s="1633">
        <f>SUM(B27:C27)</f>
        <v>26910</v>
      </c>
      <c r="E27" s="1635">
        <v>4416</v>
      </c>
      <c r="F27" s="1635">
        <v>22390</v>
      </c>
      <c r="G27" s="1634">
        <f>SUM(E27:F27)</f>
        <v>26806</v>
      </c>
    </row>
    <row r="28" spans="1:7" ht="21" customHeight="1">
      <c r="A28" s="1636" t="s">
        <v>1805</v>
      </c>
      <c r="B28" s="1633">
        <v>1152</v>
      </c>
      <c r="C28" s="1633"/>
      <c r="D28" s="1633">
        <f>SUM(B28:C28)</f>
        <v>1152</v>
      </c>
      <c r="E28" s="1633">
        <v>1120</v>
      </c>
      <c r="F28" s="1633"/>
      <c r="G28" s="1634">
        <f>SUM(E28:F28)</f>
        <v>1120</v>
      </c>
    </row>
    <row r="29" spans="1:7" ht="21" customHeight="1">
      <c r="A29" s="1637" t="s">
        <v>900</v>
      </c>
      <c r="B29" s="1630">
        <v>318072</v>
      </c>
      <c r="C29" s="1630"/>
      <c r="D29" s="1621">
        <f>SUM(B29:C29)</f>
        <v>318072</v>
      </c>
      <c r="E29" s="1630">
        <v>330840</v>
      </c>
      <c r="F29" s="1630"/>
      <c r="G29" s="1622">
        <f>SUM(E29:F29)</f>
        <v>330840</v>
      </c>
    </row>
    <row r="30" spans="1:7" ht="14.25" customHeight="1">
      <c r="A30" s="1637" t="s">
        <v>885</v>
      </c>
      <c r="B30" s="1630"/>
      <c r="C30" s="1630">
        <v>1317751</v>
      </c>
      <c r="D30" s="1621">
        <f>SUM(B30:C30)</f>
        <v>1317751</v>
      </c>
      <c r="E30" s="1630"/>
      <c r="F30" s="1630">
        <v>1283702</v>
      </c>
      <c r="G30" s="1622">
        <f>SUM(E30:F30)</f>
        <v>1283702</v>
      </c>
    </row>
    <row r="31" spans="1:7" ht="14.25" customHeight="1">
      <c r="A31" s="1636" t="s">
        <v>906</v>
      </c>
      <c r="B31" s="1633">
        <f aca="true" t="shared" si="6" ref="B31:G31">SUM(B29:B30)</f>
        <v>318072</v>
      </c>
      <c r="C31" s="1633">
        <f t="shared" si="6"/>
        <v>1317751</v>
      </c>
      <c r="D31" s="1633">
        <f t="shared" si="6"/>
        <v>1635823</v>
      </c>
      <c r="E31" s="1633">
        <f t="shared" si="6"/>
        <v>330840</v>
      </c>
      <c r="F31" s="1633">
        <f t="shared" si="6"/>
        <v>1283702</v>
      </c>
      <c r="G31" s="1634">
        <f t="shared" si="6"/>
        <v>1614542</v>
      </c>
    </row>
    <row r="32" spans="1:7" ht="14.25" customHeight="1">
      <c r="A32" s="1638" t="s">
        <v>721</v>
      </c>
      <c r="B32" s="1630">
        <v>85334</v>
      </c>
      <c r="C32" s="1630">
        <v>1587049</v>
      </c>
      <c r="D32" s="1621">
        <f>SUM(B32:C32)</f>
        <v>1672383</v>
      </c>
      <c r="E32" s="1630"/>
      <c r="F32" s="1630">
        <v>1198052</v>
      </c>
      <c r="G32" s="1622">
        <f>SUM(E32:F32)</f>
        <v>1198052</v>
      </c>
    </row>
    <row r="33" spans="1:7" ht="26.25" customHeight="1">
      <c r="A33" s="1638" t="s">
        <v>1831</v>
      </c>
      <c r="B33" s="1630"/>
      <c r="C33" s="1630">
        <v>35200</v>
      </c>
      <c r="D33" s="1621">
        <f>SUM(B33:C33)</f>
        <v>35200</v>
      </c>
      <c r="E33" s="1630"/>
      <c r="F33" s="1630">
        <v>37480</v>
      </c>
      <c r="G33" s="1622">
        <f>SUM(E33:F33)</f>
        <v>37480</v>
      </c>
    </row>
    <row r="34" spans="1:8" ht="24.75" customHeight="1">
      <c r="A34" s="1632" t="s">
        <v>1442</v>
      </c>
      <c r="B34" s="1633">
        <f aca="true" t="shared" si="7" ref="B34:G34">SUM(B32:B33)</f>
        <v>85334</v>
      </c>
      <c r="C34" s="1633">
        <f t="shared" si="7"/>
        <v>1622249</v>
      </c>
      <c r="D34" s="1633">
        <f t="shared" si="7"/>
        <v>1707583</v>
      </c>
      <c r="E34" s="1633">
        <f t="shared" si="7"/>
        <v>0</v>
      </c>
      <c r="F34" s="1633">
        <f t="shared" si="7"/>
        <v>1235532</v>
      </c>
      <c r="G34" s="1634">
        <f t="shared" si="7"/>
        <v>1235532</v>
      </c>
      <c r="H34" s="1639"/>
    </row>
    <row r="35" spans="1:7" ht="21" customHeight="1">
      <c r="A35" s="1618" t="s">
        <v>1816</v>
      </c>
      <c r="B35" s="1630">
        <v>923737</v>
      </c>
      <c r="C35" s="1630"/>
      <c r="D35" s="1621">
        <f>SUM(B35:C35)</f>
        <v>923737</v>
      </c>
      <c r="E35" s="1630">
        <v>872100</v>
      </c>
      <c r="F35" s="1630"/>
      <c r="G35" s="1622">
        <f>SUM(E35:F35)</f>
        <v>872100</v>
      </c>
    </row>
    <row r="36" spans="1:7" ht="16.5" customHeight="1">
      <c r="A36" s="1618" t="s">
        <v>907</v>
      </c>
      <c r="B36" s="1630">
        <v>138241</v>
      </c>
      <c r="C36" s="1630"/>
      <c r="D36" s="1621">
        <f>SUM(B36:C36)</f>
        <v>138241</v>
      </c>
      <c r="E36" s="1630">
        <v>138241</v>
      </c>
      <c r="F36" s="1630"/>
      <c r="G36" s="1622">
        <f>SUM(E36:F36)</f>
        <v>138241</v>
      </c>
    </row>
    <row r="37" spans="1:7" ht="12.75">
      <c r="A37" s="1618" t="s">
        <v>1791</v>
      </c>
      <c r="B37" s="1630">
        <v>1230269</v>
      </c>
      <c r="C37" s="1630"/>
      <c r="D37" s="1621">
        <f>SUM(B37:C37)</f>
        <v>1230269</v>
      </c>
      <c r="E37" s="1630">
        <v>1230269</v>
      </c>
      <c r="F37" s="1630"/>
      <c r="G37" s="1622">
        <f>SUM(E37:F37)</f>
        <v>1230269</v>
      </c>
    </row>
    <row r="38" spans="1:7" ht="17.25" customHeight="1">
      <c r="A38" s="1618" t="s">
        <v>1722</v>
      </c>
      <c r="B38" s="1630">
        <v>345500</v>
      </c>
      <c r="C38" s="1630"/>
      <c r="D38" s="1621">
        <f>SUM(B38:C38)</f>
        <v>345500</v>
      </c>
      <c r="E38" s="1630">
        <v>347049</v>
      </c>
      <c r="F38" s="1630"/>
      <c r="G38" s="1622">
        <f>SUM(E38:F38)</f>
        <v>347049</v>
      </c>
    </row>
    <row r="39" spans="1:7" ht="17.25" customHeight="1">
      <c r="A39" s="1618" t="s">
        <v>830</v>
      </c>
      <c r="B39" s="1630">
        <v>500</v>
      </c>
      <c r="C39" s="1630"/>
      <c r="D39" s="1621">
        <f>SUM(B39:C39)</f>
        <v>500</v>
      </c>
      <c r="E39" s="1630">
        <v>935</v>
      </c>
      <c r="F39" s="1630"/>
      <c r="G39" s="1622">
        <f>SUM(E39:F39)</f>
        <v>935</v>
      </c>
    </row>
    <row r="40" spans="1:7" ht="13.5" customHeight="1">
      <c r="A40" s="1618"/>
      <c r="B40" s="1630"/>
      <c r="C40" s="1630"/>
      <c r="D40" s="1621"/>
      <c r="E40" s="1630"/>
      <c r="F40" s="1630"/>
      <c r="G40" s="1622"/>
    </row>
    <row r="41" spans="1:7" ht="18.75" customHeight="1">
      <c r="A41" s="1636" t="s">
        <v>1724</v>
      </c>
      <c r="B41" s="1633">
        <f aca="true" t="shared" si="8" ref="B41:G41">SUM(B35:B39)</f>
        <v>2638247</v>
      </c>
      <c r="C41" s="1633">
        <f t="shared" si="8"/>
        <v>0</v>
      </c>
      <c r="D41" s="1633">
        <f t="shared" si="8"/>
        <v>2638247</v>
      </c>
      <c r="E41" s="1633">
        <f t="shared" si="8"/>
        <v>2588594</v>
      </c>
      <c r="F41" s="1633">
        <f t="shared" si="8"/>
        <v>0</v>
      </c>
      <c r="G41" s="1634">
        <f t="shared" si="8"/>
        <v>2588594</v>
      </c>
    </row>
    <row r="42" spans="1:7" ht="13.5" customHeight="1">
      <c r="A42" s="1618" t="s">
        <v>718</v>
      </c>
      <c r="B42" s="1630">
        <v>3638507</v>
      </c>
      <c r="C42" s="1630"/>
      <c r="D42" s="1621">
        <f aca="true" t="shared" si="9" ref="D42:D51">SUM(B42:C42)</f>
        <v>3638507</v>
      </c>
      <c r="E42" s="1630">
        <v>3638507</v>
      </c>
      <c r="F42" s="1630"/>
      <c r="G42" s="1622">
        <f aca="true" t="shared" si="10" ref="G42:G51">SUM(E42:F42)</f>
        <v>3638507</v>
      </c>
    </row>
    <row r="43" spans="1:7" ht="19.5" customHeight="1">
      <c r="A43" s="1618" t="s">
        <v>1741</v>
      </c>
      <c r="B43" s="1630">
        <v>34947</v>
      </c>
      <c r="C43" s="1630"/>
      <c r="D43" s="1621">
        <f t="shared" si="9"/>
        <v>34947</v>
      </c>
      <c r="E43" s="1630">
        <v>34947</v>
      </c>
      <c r="F43" s="1630"/>
      <c r="G43" s="1622">
        <f t="shared" si="10"/>
        <v>34947</v>
      </c>
    </row>
    <row r="44" spans="1:7" ht="18.75" customHeight="1">
      <c r="A44" s="1618" t="s">
        <v>2030</v>
      </c>
      <c r="B44" s="1630">
        <v>18619</v>
      </c>
      <c r="C44" s="1630"/>
      <c r="D44" s="1621">
        <f t="shared" si="9"/>
        <v>18619</v>
      </c>
      <c r="E44" s="1630">
        <v>18619</v>
      </c>
      <c r="F44" s="1630"/>
      <c r="G44" s="1622">
        <f t="shared" si="10"/>
        <v>18619</v>
      </c>
    </row>
    <row r="45" spans="1:7" ht="15.75" customHeight="1">
      <c r="A45" s="1618" t="s">
        <v>1710</v>
      </c>
      <c r="B45" s="1630"/>
      <c r="C45" s="1630">
        <v>464933</v>
      </c>
      <c r="D45" s="1621">
        <f t="shared" si="9"/>
        <v>464933</v>
      </c>
      <c r="E45" s="1630"/>
      <c r="F45" s="1630">
        <v>451889</v>
      </c>
      <c r="G45" s="1622">
        <f t="shared" si="10"/>
        <v>451889</v>
      </c>
    </row>
    <row r="46" spans="1:7" ht="15.75" customHeight="1">
      <c r="A46" s="1618" t="s">
        <v>537</v>
      </c>
      <c r="B46" s="1640"/>
      <c r="C46" s="1640">
        <v>10192</v>
      </c>
      <c r="D46" s="1625">
        <f t="shared" si="9"/>
        <v>10192</v>
      </c>
      <c r="E46" s="1640"/>
      <c r="F46" s="1640">
        <v>10037</v>
      </c>
      <c r="G46" s="1626">
        <f t="shared" si="10"/>
        <v>10037</v>
      </c>
    </row>
    <row r="47" spans="1:7" ht="15.75" customHeight="1">
      <c r="A47" s="1618" t="s">
        <v>1711</v>
      </c>
      <c r="B47" s="1640">
        <v>263929</v>
      </c>
      <c r="C47" s="1640">
        <v>332895</v>
      </c>
      <c r="D47" s="1625">
        <f t="shared" si="9"/>
        <v>596824</v>
      </c>
      <c r="E47" s="1640">
        <v>262232</v>
      </c>
      <c r="F47" s="1640">
        <v>332895</v>
      </c>
      <c r="G47" s="1626">
        <f t="shared" si="10"/>
        <v>595127</v>
      </c>
    </row>
    <row r="48" spans="1:7" ht="12.75">
      <c r="A48" s="1618" t="s">
        <v>1593</v>
      </c>
      <c r="B48" s="1630">
        <v>103736</v>
      </c>
      <c r="C48" s="1630"/>
      <c r="D48" s="1621">
        <f t="shared" si="9"/>
        <v>103736</v>
      </c>
      <c r="E48" s="1630">
        <v>103736</v>
      </c>
      <c r="F48" s="1630"/>
      <c r="G48" s="1622">
        <f t="shared" si="10"/>
        <v>103736</v>
      </c>
    </row>
    <row r="49" spans="1:7" ht="12.75">
      <c r="A49" s="1618" t="s">
        <v>1513</v>
      </c>
      <c r="B49" s="1630">
        <v>1500</v>
      </c>
      <c r="C49" s="1630"/>
      <c r="D49" s="1621">
        <f t="shared" si="9"/>
        <v>1500</v>
      </c>
      <c r="E49" s="1630">
        <v>1500</v>
      </c>
      <c r="F49" s="1630"/>
      <c r="G49" s="1622">
        <f t="shared" si="10"/>
        <v>1500</v>
      </c>
    </row>
    <row r="50" spans="1:7" ht="12.75">
      <c r="A50" s="1618" t="s">
        <v>793</v>
      </c>
      <c r="B50" s="1640">
        <v>3574</v>
      </c>
      <c r="C50" s="1640"/>
      <c r="D50" s="1621">
        <f t="shared" si="9"/>
        <v>3574</v>
      </c>
      <c r="E50" s="1640">
        <v>3574</v>
      </c>
      <c r="F50" s="1640"/>
      <c r="G50" s="1622">
        <f t="shared" si="10"/>
        <v>3574</v>
      </c>
    </row>
    <row r="51" spans="1:7" ht="12.75">
      <c r="A51" s="1618" t="s">
        <v>784</v>
      </c>
      <c r="B51" s="1640">
        <v>960</v>
      </c>
      <c r="C51" s="1640"/>
      <c r="D51" s="1625">
        <f t="shared" si="9"/>
        <v>960</v>
      </c>
      <c r="E51" s="1640">
        <v>960</v>
      </c>
      <c r="F51" s="1640"/>
      <c r="G51" s="1626">
        <f t="shared" si="10"/>
        <v>960</v>
      </c>
    </row>
    <row r="52" spans="1:7" ht="12.75">
      <c r="A52" s="1632" t="s">
        <v>1726</v>
      </c>
      <c r="B52" s="1635">
        <f aca="true" t="shared" si="11" ref="B52:G52">SUM(B42:B51)</f>
        <v>4065772</v>
      </c>
      <c r="C52" s="1635">
        <f t="shared" si="11"/>
        <v>808020</v>
      </c>
      <c r="D52" s="1635">
        <f t="shared" si="11"/>
        <v>4873792</v>
      </c>
      <c r="E52" s="1635">
        <f t="shared" si="11"/>
        <v>4064075</v>
      </c>
      <c r="F52" s="1635">
        <f t="shared" si="11"/>
        <v>794821</v>
      </c>
      <c r="G52" s="1641">
        <f t="shared" si="11"/>
        <v>4858896</v>
      </c>
    </row>
    <row r="53" spans="1:7" ht="12.75">
      <c r="A53" s="1632" t="s">
        <v>740</v>
      </c>
      <c r="B53" s="1635">
        <v>588718</v>
      </c>
      <c r="C53" s="1635">
        <v>1166236</v>
      </c>
      <c r="D53" s="1633">
        <f>SUM(B53:C53)</f>
        <v>1754954</v>
      </c>
      <c r="E53" s="1635">
        <v>551099</v>
      </c>
      <c r="F53" s="1635">
        <v>1006653</v>
      </c>
      <c r="G53" s="1641">
        <f>SUM(E53:F53)</f>
        <v>1557752</v>
      </c>
    </row>
    <row r="54" spans="1:7" ht="26.25" customHeight="1">
      <c r="A54" s="1642" t="s">
        <v>663</v>
      </c>
      <c r="B54" s="1643">
        <v>11180</v>
      </c>
      <c r="C54" s="1643"/>
      <c r="D54" s="1633">
        <f>SUM(B54:C54)</f>
        <v>11180</v>
      </c>
      <c r="E54" s="1643">
        <v>11180</v>
      </c>
      <c r="F54" s="1643"/>
      <c r="G54" s="1634">
        <f>SUM(E54:F54)</f>
        <v>11180</v>
      </c>
    </row>
    <row r="55" spans="1:7" ht="17.25" customHeight="1">
      <c r="A55" s="1644" t="s">
        <v>939</v>
      </c>
      <c r="B55" s="1645"/>
      <c r="C55" s="1645"/>
      <c r="D55" s="1633">
        <f>SUM(B55:C55)</f>
        <v>0</v>
      </c>
      <c r="E55" s="1645">
        <v>-11894</v>
      </c>
      <c r="F55" s="1645"/>
      <c r="G55" s="1634">
        <f>SUM(E55:F55)</f>
        <v>-11894</v>
      </c>
    </row>
    <row r="56" spans="1:7" ht="9.75" customHeight="1" thickBot="1">
      <c r="A56" s="1644"/>
      <c r="B56" s="1645"/>
      <c r="C56" s="1645"/>
      <c r="D56" s="1646"/>
      <c r="E56" s="1645"/>
      <c r="F56" s="1645"/>
      <c r="G56" s="1647"/>
    </row>
    <row r="57" spans="1:7" ht="15" customHeight="1" thickBot="1">
      <c r="A57" s="1648" t="s">
        <v>1438</v>
      </c>
      <c r="B57" s="1649">
        <f aca="true" t="shared" si="12" ref="B57:G57">SUM(B52:B55)+B41+B34+B31+B27+B28+B26</f>
        <v>12678719</v>
      </c>
      <c r="C57" s="1649">
        <f t="shared" si="12"/>
        <v>6291904</v>
      </c>
      <c r="D57" s="1649">
        <f t="shared" si="12"/>
        <v>18970623</v>
      </c>
      <c r="E57" s="1649">
        <f t="shared" si="12"/>
        <v>12645101</v>
      </c>
      <c r="F57" s="1649">
        <f t="shared" si="12"/>
        <v>5649195</v>
      </c>
      <c r="G57" s="1650">
        <f t="shared" si="12"/>
        <v>18294296</v>
      </c>
    </row>
    <row r="58" spans="1:7" ht="9" customHeight="1">
      <c r="A58" s="1644"/>
      <c r="B58" s="1645"/>
      <c r="C58" s="1645"/>
      <c r="D58" s="1646"/>
      <c r="E58" s="1645"/>
      <c r="F58" s="1645"/>
      <c r="G58" s="1651"/>
    </row>
    <row r="59" spans="1:7" ht="25.5">
      <c r="A59" s="1644" t="s">
        <v>1439</v>
      </c>
      <c r="B59" s="1645">
        <v>104953</v>
      </c>
      <c r="C59" s="1645"/>
      <c r="D59" s="1646">
        <f>SUM(B59:C59)</f>
        <v>104953</v>
      </c>
      <c r="E59" s="1645">
        <v>104953</v>
      </c>
      <c r="F59" s="1645"/>
      <c r="G59" s="1651">
        <f>SUM(E59:F59)</f>
        <v>104953</v>
      </c>
    </row>
    <row r="60" spans="1:7" ht="12.75">
      <c r="A60" s="1644" t="s">
        <v>940</v>
      </c>
      <c r="B60" s="1645"/>
      <c r="C60" s="1645"/>
      <c r="D60" s="1646"/>
      <c r="E60" s="1645">
        <v>2303</v>
      </c>
      <c r="F60" s="1645"/>
      <c r="G60" s="1651">
        <f>SUM(E60:F60)</f>
        <v>2303</v>
      </c>
    </row>
    <row r="61" spans="1:7" ht="12.75">
      <c r="A61" s="1644" t="s">
        <v>1609</v>
      </c>
      <c r="B61" s="1645"/>
      <c r="C61" s="1645"/>
      <c r="D61" s="1646"/>
      <c r="E61" s="1645">
        <v>102650</v>
      </c>
      <c r="F61" s="1645"/>
      <c r="G61" s="1651">
        <f>SUM(E61:F61)</f>
        <v>102650</v>
      </c>
    </row>
    <row r="62" spans="1:7" ht="12.75">
      <c r="A62" s="1644" t="s">
        <v>1627</v>
      </c>
      <c r="B62" s="1645"/>
      <c r="C62" s="1645"/>
      <c r="D62" s="1646"/>
      <c r="E62" s="1645">
        <v>4515</v>
      </c>
      <c r="F62" s="1645"/>
      <c r="G62" s="1651">
        <f>SUM(E62:F62)</f>
        <v>4515</v>
      </c>
    </row>
    <row r="63" spans="1:7" ht="12.75" customHeight="1" thickBot="1">
      <c r="A63" s="1644"/>
      <c r="B63" s="1645"/>
      <c r="C63" s="1645"/>
      <c r="D63" s="1646"/>
      <c r="E63" s="1645"/>
      <c r="F63" s="1645"/>
      <c r="G63" s="1651"/>
    </row>
    <row r="64" spans="1:7" ht="15" customHeight="1" thickBot="1">
      <c r="A64" s="1652" t="s">
        <v>724</v>
      </c>
      <c r="B64" s="1649">
        <f aca="true" t="shared" si="13" ref="B64:G64">SUM(B57:B63)</f>
        <v>12783672</v>
      </c>
      <c r="C64" s="1649">
        <f t="shared" si="13"/>
        <v>6291904</v>
      </c>
      <c r="D64" s="1649">
        <f t="shared" si="13"/>
        <v>19075576</v>
      </c>
      <c r="E64" s="1649">
        <f t="shared" si="13"/>
        <v>12859522</v>
      </c>
      <c r="F64" s="1649">
        <f t="shared" si="13"/>
        <v>5649195</v>
      </c>
      <c r="G64" s="1650">
        <f t="shared" si="13"/>
        <v>18508717</v>
      </c>
    </row>
    <row r="65" ht="4.5" customHeight="1"/>
    <row r="66" ht="13.5" customHeight="1">
      <c r="B66" s="1544"/>
    </row>
    <row r="67" ht="12.75" customHeight="1">
      <c r="B67" s="1544"/>
    </row>
    <row r="68" spans="1:2" ht="12" customHeight="1">
      <c r="A68" s="1654"/>
      <c r="B68" s="1655"/>
    </row>
    <row r="69" spans="1:7" ht="12" customHeight="1">
      <c r="A69" s="1304" t="s">
        <v>1824</v>
      </c>
      <c r="B69" s="1656"/>
      <c r="C69" s="1656" t="s">
        <v>538</v>
      </c>
      <c r="D69" s="1656"/>
      <c r="E69" s="1657"/>
      <c r="F69" s="1657"/>
      <c r="G69" s="1657"/>
    </row>
    <row r="70" spans="1:7" ht="11.25" customHeight="1" thickBot="1">
      <c r="A70" s="1216"/>
      <c r="B70" s="1216"/>
      <c r="C70" s="1658"/>
      <c r="D70" s="1658"/>
      <c r="E70" s="1659"/>
      <c r="F70" s="1659"/>
      <c r="G70" s="1599" t="s">
        <v>1833</v>
      </c>
    </row>
    <row r="71" spans="1:7" ht="12" customHeight="1" thickBot="1">
      <c r="A71" s="1600" t="s">
        <v>1919</v>
      </c>
      <c r="B71" s="1601"/>
      <c r="C71" s="1601"/>
      <c r="D71" s="1601"/>
      <c r="E71" s="1601"/>
      <c r="F71" s="1601"/>
      <c r="G71" s="1602"/>
    </row>
    <row r="72" spans="1:7" ht="15" thickBot="1">
      <c r="A72" s="1603" t="s">
        <v>725</v>
      </c>
      <c r="B72" s="1604" t="s">
        <v>27</v>
      </c>
      <c r="C72" s="1605"/>
      <c r="D72" s="1606"/>
      <c r="E72" s="1604" t="s">
        <v>28</v>
      </c>
      <c r="F72" s="1605"/>
      <c r="G72" s="1606"/>
    </row>
    <row r="73" spans="1:7" ht="29.25" thickBot="1">
      <c r="A73" s="1610"/>
      <c r="B73" s="1611" t="s">
        <v>539</v>
      </c>
      <c r="C73" s="1612" t="s">
        <v>530</v>
      </c>
      <c r="D73" s="1613" t="s">
        <v>1164</v>
      </c>
      <c r="E73" s="1611" t="s">
        <v>529</v>
      </c>
      <c r="F73" s="1614" t="s">
        <v>530</v>
      </c>
      <c r="G73" s="1614" t="s">
        <v>1164</v>
      </c>
    </row>
    <row r="74" spans="1:7" s="21" customFormat="1" ht="18" customHeight="1">
      <c r="A74" s="1660" t="s">
        <v>726</v>
      </c>
      <c r="B74" s="1661">
        <v>8238928</v>
      </c>
      <c r="C74" s="1662"/>
      <c r="D74" s="1662">
        <f>SUM(B74:C74)</f>
        <v>8238928</v>
      </c>
      <c r="E74" s="1621">
        <v>7998905</v>
      </c>
      <c r="F74" s="1621"/>
      <c r="G74" s="1617">
        <f>SUM(E74:F74)</f>
        <v>7998905</v>
      </c>
    </row>
    <row r="75" spans="1:7" ht="12.75">
      <c r="A75" s="1663" t="s">
        <v>729</v>
      </c>
      <c r="B75" s="1664"/>
      <c r="C75" s="1665">
        <v>222564</v>
      </c>
      <c r="D75" s="1665">
        <f>SUM(B75:C75)</f>
        <v>222564</v>
      </c>
      <c r="E75" s="1621"/>
      <c r="F75" s="1621">
        <v>145772</v>
      </c>
      <c r="G75" s="1622">
        <f>SUM(E75:F75)</f>
        <v>145772</v>
      </c>
    </row>
    <row r="76" spans="1:7" ht="15.75" customHeight="1">
      <c r="A76" s="1663" t="s">
        <v>727</v>
      </c>
      <c r="B76" s="1664"/>
      <c r="C76" s="1665">
        <v>133649</v>
      </c>
      <c r="D76" s="1665">
        <f>SUM(B76:C76)</f>
        <v>133649</v>
      </c>
      <c r="E76" s="1621"/>
      <c r="F76" s="1621">
        <v>79915</v>
      </c>
      <c r="G76" s="1622">
        <f>SUM(E76:F76)</f>
        <v>79915</v>
      </c>
    </row>
    <row r="77" spans="1:7" ht="9" customHeight="1">
      <c r="A77" s="1666" t="s">
        <v>1764</v>
      </c>
      <c r="B77" s="1667">
        <f aca="true" t="shared" si="14" ref="B77:G77">SUM(B74:B76)</f>
        <v>8238928</v>
      </c>
      <c r="C77" s="1667">
        <f t="shared" si="14"/>
        <v>356213</v>
      </c>
      <c r="D77" s="1667">
        <f t="shared" si="14"/>
        <v>8595141</v>
      </c>
      <c r="E77" s="1667">
        <f t="shared" si="14"/>
        <v>7998905</v>
      </c>
      <c r="F77" s="1667">
        <f t="shared" si="14"/>
        <v>225687</v>
      </c>
      <c r="G77" s="1668">
        <f t="shared" si="14"/>
        <v>8224592</v>
      </c>
    </row>
    <row r="78" spans="1:7" ht="18" customHeight="1">
      <c r="A78" s="1669"/>
      <c r="B78" s="1670"/>
      <c r="C78" s="1671"/>
      <c r="D78" s="1671"/>
      <c r="E78" s="1621"/>
      <c r="F78" s="1621"/>
      <c r="G78" s="1622"/>
    </row>
    <row r="79" spans="1:7" ht="12.75">
      <c r="A79" s="1618" t="s">
        <v>1800</v>
      </c>
      <c r="B79" s="1665">
        <v>3592332</v>
      </c>
      <c r="C79" s="1665"/>
      <c r="D79" s="1665">
        <f aca="true" t="shared" si="15" ref="D79:D88">SUM(B79:C79)</f>
        <v>3592332</v>
      </c>
      <c r="E79" s="1621">
        <v>3315820</v>
      </c>
      <c r="F79" s="1621"/>
      <c r="G79" s="1672">
        <f aca="true" t="shared" si="16" ref="G79:G88">SUM(E79:F79)</f>
        <v>3315820</v>
      </c>
    </row>
    <row r="80" spans="1:7" ht="12.75">
      <c r="A80" s="1618" t="s">
        <v>733</v>
      </c>
      <c r="B80" s="1673">
        <v>352053</v>
      </c>
      <c r="C80" s="1673">
        <v>123845</v>
      </c>
      <c r="D80" s="1665">
        <f t="shared" si="15"/>
        <v>475898</v>
      </c>
      <c r="E80" s="1621">
        <v>313658</v>
      </c>
      <c r="F80" s="1621">
        <v>92140</v>
      </c>
      <c r="G80" s="1672">
        <f t="shared" si="16"/>
        <v>405798</v>
      </c>
    </row>
    <row r="81" spans="1:7" ht="12.75">
      <c r="A81" s="1618" t="s">
        <v>1803</v>
      </c>
      <c r="B81" s="1673">
        <v>6105</v>
      </c>
      <c r="C81" s="1673">
        <v>597975</v>
      </c>
      <c r="D81" s="1665">
        <f t="shared" si="15"/>
        <v>604080</v>
      </c>
      <c r="E81" s="1621">
        <v>6012</v>
      </c>
      <c r="F81" s="1621">
        <v>540195</v>
      </c>
      <c r="G81" s="1672">
        <f t="shared" si="16"/>
        <v>546207</v>
      </c>
    </row>
    <row r="82" spans="1:7" ht="12.75">
      <c r="A82" s="1618" t="s">
        <v>797</v>
      </c>
      <c r="B82" s="1673"/>
      <c r="C82" s="1673">
        <v>625842</v>
      </c>
      <c r="D82" s="1665">
        <f t="shared" si="15"/>
        <v>625842</v>
      </c>
      <c r="E82" s="1621"/>
      <c r="F82" s="1621">
        <v>337059</v>
      </c>
      <c r="G82" s="1672">
        <f t="shared" si="16"/>
        <v>337059</v>
      </c>
    </row>
    <row r="83" spans="1:7" ht="12.75">
      <c r="A83" s="1618" t="s">
        <v>1804</v>
      </c>
      <c r="B83" s="1673">
        <v>161824</v>
      </c>
      <c r="C83" s="1673">
        <v>3532908</v>
      </c>
      <c r="D83" s="1665">
        <f t="shared" si="15"/>
        <v>3694732</v>
      </c>
      <c r="E83" s="1621">
        <v>161706</v>
      </c>
      <c r="F83" s="1621">
        <v>2671800</v>
      </c>
      <c r="G83" s="1672">
        <f t="shared" si="16"/>
        <v>2833506</v>
      </c>
    </row>
    <row r="84" spans="1:7" ht="12.75">
      <c r="A84" s="1618" t="s">
        <v>796</v>
      </c>
      <c r="B84" s="1665"/>
      <c r="C84" s="1665">
        <v>100</v>
      </c>
      <c r="D84" s="1665">
        <f t="shared" si="15"/>
        <v>100</v>
      </c>
      <c r="E84" s="1621"/>
      <c r="F84" s="1621">
        <v>100</v>
      </c>
      <c r="G84" s="1672">
        <f t="shared" si="16"/>
        <v>100</v>
      </c>
    </row>
    <row r="85" spans="1:7" ht="13.5">
      <c r="A85" s="1632" t="s">
        <v>2015</v>
      </c>
      <c r="B85" s="1674">
        <v>6489</v>
      </c>
      <c r="C85" s="1674">
        <v>22390</v>
      </c>
      <c r="D85" s="1675">
        <f t="shared" si="15"/>
        <v>28879</v>
      </c>
      <c r="E85" s="1633">
        <v>827</v>
      </c>
      <c r="F85" s="1628"/>
      <c r="G85" s="1676">
        <f t="shared" si="16"/>
        <v>827</v>
      </c>
    </row>
    <row r="86" spans="1:7" ht="13.5">
      <c r="A86" s="1632" t="s">
        <v>974</v>
      </c>
      <c r="B86" s="1677">
        <v>14624</v>
      </c>
      <c r="C86" s="1677"/>
      <c r="D86" s="1675">
        <f t="shared" si="15"/>
        <v>14624</v>
      </c>
      <c r="E86" s="1633">
        <v>11828</v>
      </c>
      <c r="F86" s="1628"/>
      <c r="G86" s="1676">
        <f t="shared" si="16"/>
        <v>11828</v>
      </c>
    </row>
    <row r="87" spans="1:7" ht="25.5">
      <c r="A87" s="1632" t="s">
        <v>862</v>
      </c>
      <c r="B87" s="1677"/>
      <c r="C87" s="1677">
        <v>325955</v>
      </c>
      <c r="D87" s="1677">
        <f t="shared" si="15"/>
        <v>325955</v>
      </c>
      <c r="E87" s="1633"/>
      <c r="F87" s="1633">
        <v>280119</v>
      </c>
      <c r="G87" s="1634">
        <f t="shared" si="16"/>
        <v>280119</v>
      </c>
    </row>
    <row r="88" spans="1:7" ht="12.75">
      <c r="A88" s="1632" t="s">
        <v>941</v>
      </c>
      <c r="B88" s="1677">
        <v>8878</v>
      </c>
      <c r="C88" s="1677">
        <v>273699</v>
      </c>
      <c r="D88" s="1677">
        <f t="shared" si="15"/>
        <v>282577</v>
      </c>
      <c r="E88" s="1633"/>
      <c r="F88" s="1633">
        <v>258080</v>
      </c>
      <c r="G88" s="1678">
        <f t="shared" si="16"/>
        <v>258080</v>
      </c>
    </row>
    <row r="89" spans="1:7" ht="12.75">
      <c r="A89" s="1679"/>
      <c r="B89" s="1677"/>
      <c r="C89" s="1677"/>
      <c r="D89" s="1677"/>
      <c r="E89" s="1621"/>
      <c r="F89" s="1621"/>
      <c r="G89" s="1622"/>
    </row>
    <row r="90" spans="1:7" ht="13.5">
      <c r="A90" s="1632" t="s">
        <v>1723</v>
      </c>
      <c r="B90" s="1674">
        <v>126697</v>
      </c>
      <c r="C90" s="1674">
        <v>453249</v>
      </c>
      <c r="D90" s="1677">
        <f>SUM(B90:C90)</f>
        <v>579946</v>
      </c>
      <c r="E90" s="1628"/>
      <c r="F90" s="1628"/>
      <c r="G90" s="1678">
        <f>SUM(E90:F90)</f>
        <v>0</v>
      </c>
    </row>
    <row r="91" spans="1:7" ht="12.75">
      <c r="A91" s="1632"/>
      <c r="B91" s="1677"/>
      <c r="C91" s="1677"/>
      <c r="D91" s="1677"/>
      <c r="E91" s="1621"/>
      <c r="F91" s="1621"/>
      <c r="G91" s="1622"/>
    </row>
    <row r="92" spans="1:7" ht="12.75">
      <c r="A92" s="1632" t="s">
        <v>1725</v>
      </c>
      <c r="B92" s="1677"/>
      <c r="C92" s="1677"/>
      <c r="D92" s="1677"/>
      <c r="E92" s="1621"/>
      <c r="F92" s="1621"/>
      <c r="G92" s="1622"/>
    </row>
    <row r="93" spans="1:7" ht="12.75">
      <c r="A93" s="1680"/>
      <c r="B93" s="1681"/>
      <c r="C93" s="1681"/>
      <c r="D93" s="1681"/>
      <c r="E93" s="1621"/>
      <c r="F93" s="1621"/>
      <c r="G93" s="1622"/>
    </row>
    <row r="94" spans="1:7" ht="12.75">
      <c r="A94" s="1632" t="s">
        <v>1444</v>
      </c>
      <c r="B94" s="1681">
        <v>139337</v>
      </c>
      <c r="C94" s="1681"/>
      <c r="D94" s="1677">
        <f>SUM(B94:C94)</f>
        <v>139337</v>
      </c>
      <c r="E94" s="1633">
        <v>139337</v>
      </c>
      <c r="F94" s="1633"/>
      <c r="G94" s="1678">
        <f>SUM(E94:F94)</f>
        <v>139337</v>
      </c>
    </row>
    <row r="95" spans="1:7" ht="24">
      <c r="A95" s="1680" t="s">
        <v>663</v>
      </c>
      <c r="B95" s="1681">
        <v>11180</v>
      </c>
      <c r="C95" s="1681"/>
      <c r="D95" s="1677">
        <f>SUM(B95:C95)</f>
        <v>11180</v>
      </c>
      <c r="E95" s="1633">
        <v>11180</v>
      </c>
      <c r="F95" s="1628"/>
      <c r="G95" s="1678">
        <f>SUM(E95:F95)</f>
        <v>11180</v>
      </c>
    </row>
    <row r="96" spans="1:7" ht="12.75">
      <c r="A96" s="1632" t="s">
        <v>1680</v>
      </c>
      <c r="B96" s="1681"/>
      <c r="C96" s="1681"/>
      <c r="D96" s="1681"/>
      <c r="E96" s="1682">
        <v>159134</v>
      </c>
      <c r="F96" s="1621"/>
      <c r="G96" s="1678">
        <f>SUM(E96:F96)</f>
        <v>159134</v>
      </c>
    </row>
    <row r="97" spans="1:7" ht="12.75">
      <c r="A97" s="1632"/>
      <c r="B97" s="1681"/>
      <c r="C97" s="1681"/>
      <c r="D97" s="1681"/>
      <c r="E97" s="1621"/>
      <c r="F97" s="1621"/>
      <c r="G97" s="1622"/>
    </row>
    <row r="98" spans="1:7" ht="12.75">
      <c r="A98" s="1632"/>
      <c r="B98" s="1681"/>
      <c r="C98" s="1681"/>
      <c r="D98" s="1681"/>
      <c r="E98" s="1621"/>
      <c r="F98" s="1621"/>
      <c r="G98" s="1622"/>
    </row>
    <row r="99" spans="1:7" ht="12.75">
      <c r="A99" s="1683"/>
      <c r="B99" s="1681"/>
      <c r="C99" s="1681"/>
      <c r="D99" s="1681"/>
      <c r="E99" s="1621"/>
      <c r="F99" s="1621"/>
      <c r="G99" s="1622"/>
    </row>
    <row r="100" spans="1:7" ht="12.75">
      <c r="A100" s="1679"/>
      <c r="B100" s="1681"/>
      <c r="C100" s="1681"/>
      <c r="D100" s="1681"/>
      <c r="E100" s="1621"/>
      <c r="F100" s="1621"/>
      <c r="G100" s="1622"/>
    </row>
    <row r="101" spans="1:7" ht="12.75">
      <c r="A101" s="1679"/>
      <c r="B101" s="1681"/>
      <c r="C101" s="1681"/>
      <c r="D101" s="1681"/>
      <c r="E101" s="1621"/>
      <c r="F101" s="1621"/>
      <c r="G101" s="1622"/>
    </row>
    <row r="102" spans="1:7" ht="12.75">
      <c r="A102" s="1680"/>
      <c r="B102" s="1681"/>
      <c r="C102" s="1681"/>
      <c r="D102" s="1681"/>
      <c r="E102" s="1621"/>
      <c r="F102" s="1621"/>
      <c r="G102" s="1622"/>
    </row>
    <row r="103" spans="1:7" ht="12.75">
      <c r="A103" s="1679"/>
      <c r="B103" s="1681"/>
      <c r="C103" s="1681"/>
      <c r="D103" s="1681"/>
      <c r="E103" s="1621"/>
      <c r="F103" s="1621"/>
      <c r="G103" s="1622"/>
    </row>
    <row r="104" spans="1:7" ht="12.75">
      <c r="A104" s="1679"/>
      <c r="B104" s="1681"/>
      <c r="C104" s="1681"/>
      <c r="D104" s="1681"/>
      <c r="E104" s="1621"/>
      <c r="F104" s="1621"/>
      <c r="G104" s="1622"/>
    </row>
    <row r="105" spans="1:7" ht="12.75">
      <c r="A105" s="1679"/>
      <c r="B105" s="1681"/>
      <c r="C105" s="1681"/>
      <c r="D105" s="1681"/>
      <c r="E105" s="1621"/>
      <c r="F105" s="1621"/>
      <c r="G105" s="1622"/>
    </row>
    <row r="106" spans="1:7" ht="12.75">
      <c r="A106" s="1679"/>
      <c r="B106" s="1681"/>
      <c r="C106" s="1681"/>
      <c r="D106" s="1681"/>
      <c r="E106" s="1621"/>
      <c r="F106" s="1621"/>
      <c r="G106" s="1622"/>
    </row>
    <row r="107" spans="1:7" ht="12.75">
      <c r="A107" s="1679"/>
      <c r="B107" s="1681"/>
      <c r="C107" s="1681"/>
      <c r="D107" s="1681"/>
      <c r="E107" s="1621"/>
      <c r="F107" s="1621"/>
      <c r="G107" s="1622"/>
    </row>
    <row r="108" spans="1:7" ht="12.75">
      <c r="A108" s="1679"/>
      <c r="B108" s="1681"/>
      <c r="C108" s="1681"/>
      <c r="D108" s="1681"/>
      <c r="E108" s="1621"/>
      <c r="F108" s="1621"/>
      <c r="G108" s="1622"/>
    </row>
    <row r="109" spans="1:7" ht="12.75">
      <c r="A109" s="1679"/>
      <c r="B109" s="1681"/>
      <c r="C109" s="1681"/>
      <c r="D109" s="1681"/>
      <c r="E109" s="1621"/>
      <c r="F109" s="1621"/>
      <c r="G109" s="1622"/>
    </row>
    <row r="110" spans="1:7" ht="12.75">
      <c r="A110" s="1679"/>
      <c r="B110" s="1681"/>
      <c r="C110" s="1681"/>
      <c r="D110" s="1681"/>
      <c r="E110" s="1621"/>
      <c r="F110" s="1621"/>
      <c r="G110" s="1622"/>
    </row>
    <row r="111" spans="1:7" ht="12.75">
      <c r="A111" s="1684"/>
      <c r="B111" s="1685"/>
      <c r="C111" s="1686"/>
      <c r="D111" s="1686"/>
      <c r="E111" s="1621"/>
      <c r="F111" s="1621"/>
      <c r="G111" s="1622"/>
    </row>
    <row r="112" spans="1:7" ht="12.75">
      <c r="A112" s="1687"/>
      <c r="B112" s="1688"/>
      <c r="C112" s="1689"/>
      <c r="D112" s="1689"/>
      <c r="E112" s="1620"/>
      <c r="F112" s="1620"/>
      <c r="G112" s="1690"/>
    </row>
    <row r="113" spans="1:7" ht="13.5" thickBot="1">
      <c r="A113" s="1687"/>
      <c r="B113" s="1688"/>
      <c r="C113" s="1689"/>
      <c r="D113" s="1689"/>
      <c r="E113" s="1620"/>
      <c r="F113" s="1620"/>
      <c r="G113" s="1690"/>
    </row>
    <row r="114" spans="1:7" ht="13.5" thickBot="1">
      <c r="A114" s="1691" t="s">
        <v>1433</v>
      </c>
      <c r="B114" s="1692">
        <f aca="true" t="shared" si="17" ref="B114:G114">SUM(B85:B96)+B77+SUM(B79:B84)</f>
        <v>12658447</v>
      </c>
      <c r="C114" s="1692">
        <f t="shared" si="17"/>
        <v>6312176</v>
      </c>
      <c r="D114" s="1692">
        <f t="shared" si="17"/>
        <v>18970623</v>
      </c>
      <c r="E114" s="1692">
        <f t="shared" si="17"/>
        <v>12118407</v>
      </c>
      <c r="F114" s="1692">
        <f t="shared" si="17"/>
        <v>4405180</v>
      </c>
      <c r="G114" s="1692">
        <f t="shared" si="17"/>
        <v>16523587</v>
      </c>
    </row>
    <row r="115" spans="1:7" ht="12.75">
      <c r="A115" s="1687"/>
      <c r="B115" s="1688"/>
      <c r="C115" s="1689"/>
      <c r="D115" s="1689"/>
      <c r="E115" s="1620"/>
      <c r="F115" s="1620"/>
      <c r="G115" s="1690"/>
    </row>
    <row r="116" spans="1:7" ht="12.75">
      <c r="A116" s="1632" t="s">
        <v>1434</v>
      </c>
      <c r="B116" s="1681">
        <v>102650</v>
      </c>
      <c r="C116" s="1681"/>
      <c r="D116" s="1681">
        <f>SUM(B116:C116)</f>
        <v>102650</v>
      </c>
      <c r="E116" s="1693">
        <v>102650</v>
      </c>
      <c r="F116" s="1620"/>
      <c r="G116" s="1694">
        <f>SUM(E116:F116)</f>
        <v>102650</v>
      </c>
    </row>
    <row r="117" spans="1:7" ht="12.75">
      <c r="A117" s="1632" t="s">
        <v>1483</v>
      </c>
      <c r="B117" s="1681">
        <v>2303</v>
      </c>
      <c r="C117" s="1681"/>
      <c r="D117" s="1681">
        <f>SUM(B117:C117)</f>
        <v>2303</v>
      </c>
      <c r="E117" s="1693">
        <v>2303</v>
      </c>
      <c r="F117" s="1620"/>
      <c r="G117" s="1694">
        <f>SUM(E117:F117)</f>
        <v>2303</v>
      </c>
    </row>
    <row r="118" spans="1:7" ht="12.75">
      <c r="A118" s="1687"/>
      <c r="B118" s="1688"/>
      <c r="C118" s="1689"/>
      <c r="D118" s="1689"/>
      <c r="E118" s="1620"/>
      <c r="F118" s="1620"/>
      <c r="G118" s="1694">
        <f>SUM(E118:F118)</f>
        <v>0</v>
      </c>
    </row>
    <row r="119" spans="1:7" ht="12.75">
      <c r="A119" s="1632" t="s">
        <v>1628</v>
      </c>
      <c r="B119" s="1688"/>
      <c r="C119" s="1689"/>
      <c r="D119" s="1689"/>
      <c r="E119" s="1695">
        <v>4515</v>
      </c>
      <c r="F119" s="1620"/>
      <c r="G119" s="1694">
        <f>SUM(E119:F119)</f>
        <v>4515</v>
      </c>
    </row>
    <row r="120" spans="1:7" ht="13.5" thickBot="1">
      <c r="A120" s="1632"/>
      <c r="B120" s="1688"/>
      <c r="C120" s="1689"/>
      <c r="D120" s="1689"/>
      <c r="E120" s="1620"/>
      <c r="F120" s="1620"/>
      <c r="G120" s="1690"/>
    </row>
    <row r="121" spans="1:7" ht="13.5" thickBot="1">
      <c r="A121" s="1696" t="s">
        <v>1916</v>
      </c>
      <c r="B121" s="1692">
        <f aca="true" t="shared" si="18" ref="B121:G121">SUM(B114:B120)</f>
        <v>12763400</v>
      </c>
      <c r="C121" s="1697">
        <f t="shared" si="18"/>
        <v>6312176</v>
      </c>
      <c r="D121" s="1692">
        <f t="shared" si="18"/>
        <v>19075576</v>
      </c>
      <c r="E121" s="1692">
        <f t="shared" si="18"/>
        <v>12227875</v>
      </c>
      <c r="F121" s="1692">
        <f t="shared" si="18"/>
        <v>4405180</v>
      </c>
      <c r="G121" s="1692">
        <f t="shared" si="18"/>
        <v>16633055</v>
      </c>
    </row>
  </sheetData>
  <mergeCells count="9">
    <mergeCell ref="E1:G1"/>
    <mergeCell ref="A3:G3"/>
    <mergeCell ref="B4:D4"/>
    <mergeCell ref="E4:G4"/>
    <mergeCell ref="A4:A5"/>
    <mergeCell ref="A71:G71"/>
    <mergeCell ref="A72:A73"/>
    <mergeCell ref="B72:D72"/>
    <mergeCell ref="E72:G7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6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29"/>
  </sheetPr>
  <dimension ref="A1:I102"/>
  <sheetViews>
    <sheetView showGridLines="0" zoomScale="75" zoomScaleNormal="75" workbookViewId="0" topLeftCell="A1">
      <selection activeCell="I9" sqref="I9"/>
    </sheetView>
  </sheetViews>
  <sheetFormatPr defaultColWidth="9.140625" defaultRowHeight="12.75"/>
  <cols>
    <col min="1" max="1" width="47.421875" style="1703" customWidth="1"/>
    <col min="2" max="2" width="10.57421875" style="1703" bestFit="1" customWidth="1"/>
    <col min="3" max="3" width="10.57421875" style="1703" customWidth="1"/>
    <col min="4" max="4" width="2.00390625" style="1703" customWidth="1"/>
    <col min="5" max="5" width="54.140625" style="1703" customWidth="1"/>
    <col min="6" max="6" width="10.28125" style="1703" customWidth="1"/>
    <col min="7" max="7" width="11.28125" style="1703" customWidth="1"/>
    <col min="8" max="16384" width="9.140625" style="1703" customWidth="1"/>
  </cols>
  <sheetData>
    <row r="1" spans="1:7" s="1699" customFormat="1" ht="12.75">
      <c r="A1" s="1698" t="s">
        <v>1824</v>
      </c>
      <c r="C1" s="1700"/>
      <c r="D1" s="1700"/>
      <c r="E1" s="1701" t="s">
        <v>540</v>
      </c>
      <c r="F1" s="1701"/>
      <c r="G1" s="1701"/>
    </row>
    <row r="2" spans="1:7" ht="24.75" customHeight="1">
      <c r="A2" s="1702"/>
      <c r="B2" s="1702"/>
      <c r="C2" s="1702"/>
      <c r="D2" s="1702"/>
      <c r="E2" s="1702"/>
      <c r="F2" s="1702"/>
      <c r="G2" s="1702"/>
    </row>
    <row r="3" ht="14.25" customHeight="1"/>
    <row r="4" spans="3:7" ht="13.5" thickBot="1">
      <c r="C4" s="1704" t="s">
        <v>1833</v>
      </c>
      <c r="G4" s="1704" t="s">
        <v>1833</v>
      </c>
    </row>
    <row r="5" spans="1:7" ht="16.5" customHeight="1" thickBot="1" thickTop="1">
      <c r="A5" s="1705" t="s">
        <v>45</v>
      </c>
      <c r="B5" s="1706" t="s">
        <v>541</v>
      </c>
      <c r="C5" s="1707" t="s">
        <v>542</v>
      </c>
      <c r="D5" s="1708"/>
      <c r="E5" s="1709" t="s">
        <v>75</v>
      </c>
      <c r="F5" s="1710" t="s">
        <v>541</v>
      </c>
      <c r="G5" s="1710" t="s">
        <v>542</v>
      </c>
    </row>
    <row r="6" spans="1:7" ht="13.5" thickBot="1">
      <c r="A6" s="1711"/>
      <c r="B6" s="1712" t="s">
        <v>543</v>
      </c>
      <c r="C6" s="1713"/>
      <c r="D6" s="1714"/>
      <c r="E6" s="1709"/>
      <c r="F6" s="1715" t="s">
        <v>543</v>
      </c>
      <c r="G6" s="1715"/>
    </row>
    <row r="7" spans="1:7" ht="13.5" thickBot="1">
      <c r="A7" s="1716">
        <v>1</v>
      </c>
      <c r="B7" s="1717">
        <v>3</v>
      </c>
      <c r="C7" s="1718">
        <v>4</v>
      </c>
      <c r="D7" s="1719"/>
      <c r="E7" s="1710">
        <v>1</v>
      </c>
      <c r="F7" s="1710">
        <v>3</v>
      </c>
      <c r="G7" s="1710">
        <v>4</v>
      </c>
    </row>
    <row r="8" spans="1:7" s="1721" customFormat="1" ht="9" customHeight="1">
      <c r="A8" s="1720"/>
      <c r="B8" s="1720"/>
      <c r="C8" s="1720"/>
      <c r="D8" s="1719"/>
      <c r="E8" s="1720"/>
      <c r="F8" s="1720"/>
      <c r="G8" s="1720"/>
    </row>
    <row r="9" spans="1:7" ht="15" customHeight="1">
      <c r="A9" s="1721" t="s">
        <v>544</v>
      </c>
      <c r="B9" s="1722"/>
      <c r="C9" s="1723"/>
      <c r="D9" s="1724"/>
      <c r="E9" s="1721" t="s">
        <v>545</v>
      </c>
      <c r="F9" s="1725">
        <f>'[3]9a. sz. kimutatás'!F9+'[3]9b. sz. kimutatás'!F9</f>
        <v>2789562</v>
      </c>
      <c r="G9" s="1725">
        <f>'[3]9a. sz. kimutatás'!G9+'[3]9b. sz. kimutatás'!G9</f>
        <v>2789562</v>
      </c>
    </row>
    <row r="10" spans="1:7" ht="15" customHeight="1">
      <c r="A10" s="1721" t="s">
        <v>546</v>
      </c>
      <c r="B10" s="1722"/>
      <c r="C10" s="1722"/>
      <c r="D10" s="1724"/>
      <c r="E10" s="1721" t="s">
        <v>547</v>
      </c>
      <c r="F10" s="1725">
        <f>'[3]9a. sz. kimutatás'!F10+'[3]9b. sz. kimutatás'!F10</f>
        <v>50264704</v>
      </c>
      <c r="G10" s="1725">
        <f>'[3]9a. sz. kimutatás'!G10+'[3]9b. sz. kimutatás'!G10</f>
        <v>49999106</v>
      </c>
    </row>
    <row r="11" spans="1:7" ht="15" customHeight="1" thickBot="1">
      <c r="A11" s="1726" t="s">
        <v>548</v>
      </c>
      <c r="B11" s="1725">
        <f>'[3]9a. sz. kimutatás'!B11+'[3]9b. sz. kimutatás'!B11</f>
        <v>341961</v>
      </c>
      <c r="C11" s="1725">
        <f>'[3]9a. sz. kimutatás'!C11+'[3]9b. sz. kimutatás'!C11</f>
        <v>390353</v>
      </c>
      <c r="D11" s="1724"/>
      <c r="E11" s="1721" t="s">
        <v>549</v>
      </c>
      <c r="F11" s="1725">
        <f>'[3]9a. sz. kimutatás'!F11+'[3]9b. sz. kimutatás'!F11</f>
        <v>200911</v>
      </c>
      <c r="G11" s="1725">
        <f>'[3]9a. sz. kimutatás'!G11+'[3]9b. sz. kimutatás'!G11</f>
        <v>0</v>
      </c>
    </row>
    <row r="12" spans="1:7" ht="15" customHeight="1" thickBot="1">
      <c r="A12" s="1726" t="s">
        <v>550</v>
      </c>
      <c r="B12" s="1725">
        <f>+'[3]9a. sz. kimutatás'!B12+'[3]9b. sz. kimutatás'!B12</f>
        <v>137226</v>
      </c>
      <c r="C12" s="1725">
        <f>+'[3]9a. sz. kimutatás'!C12+'[3]9b. sz. kimutatás'!C12</f>
        <v>82813</v>
      </c>
      <c r="D12" s="1724"/>
      <c r="E12" s="1727" t="s">
        <v>551</v>
      </c>
      <c r="F12" s="1728">
        <f>'[3]9a. sz. kimutatás'!F12+'[3]9b. sz. kimutatás'!F12</f>
        <v>53255177</v>
      </c>
      <c r="G12" s="1728">
        <f>'[3]9a. sz. kimutatás'!G12+'[3]9b. sz. kimutatás'!G12</f>
        <v>52788668</v>
      </c>
    </row>
    <row r="13" spans="1:7" ht="15" customHeight="1">
      <c r="A13" s="1729" t="s">
        <v>552</v>
      </c>
      <c r="B13" s="1725"/>
      <c r="C13" s="1725"/>
      <c r="D13" s="1724"/>
      <c r="E13" s="1730"/>
      <c r="F13" s="1725"/>
      <c r="G13" s="1725"/>
    </row>
    <row r="14" spans="1:7" ht="15" customHeight="1">
      <c r="A14" s="1731" t="s">
        <v>553</v>
      </c>
      <c r="B14" s="1725"/>
      <c r="C14" s="1725"/>
      <c r="D14" s="1724"/>
      <c r="E14" s="1732" t="s">
        <v>554</v>
      </c>
      <c r="F14" s="1725">
        <f>'[3]9a. sz. kimutatás'!F14+'[3]9b. sz. kimutatás'!F14</f>
        <v>1626441</v>
      </c>
      <c r="G14" s="1725">
        <f>'[3]9a. sz. kimutatás'!G14+'[3]9b. sz. kimutatás'!G14</f>
        <v>1898450</v>
      </c>
    </row>
    <row r="15" spans="1:7" ht="15" customHeight="1">
      <c r="A15" s="1733" t="s">
        <v>555</v>
      </c>
      <c r="B15" s="1734">
        <f>'[3]9a. sz. kimutatás'!B15+'[3]9b. sz. kimutatás'!B15</f>
        <v>479187</v>
      </c>
      <c r="C15" s="1734">
        <f>'[3]9a. sz. kimutatás'!C15+'[3]9b. sz. kimutatás'!C15</f>
        <v>473166</v>
      </c>
      <c r="D15" s="1724"/>
      <c r="E15" s="1732" t="s">
        <v>556</v>
      </c>
      <c r="F15" s="1725">
        <f>'[3]9a. sz. kimutatás'!F15+'[3]9b. sz. kimutatás'!F15</f>
        <v>1626441</v>
      </c>
      <c r="G15" s="1725">
        <f>'[3]9a. sz. kimutatás'!G15+'[3]9b. sz. kimutatás'!G15</f>
        <v>1898450</v>
      </c>
    </row>
    <row r="16" spans="1:7" ht="15" customHeight="1">
      <c r="A16" s="1735"/>
      <c r="B16" s="1725"/>
      <c r="C16" s="1725"/>
      <c r="D16" s="1724"/>
      <c r="E16" s="1732" t="s">
        <v>557</v>
      </c>
      <c r="F16" s="1725"/>
      <c r="G16" s="1725"/>
    </row>
    <row r="17" spans="1:7" ht="15" customHeight="1">
      <c r="A17" s="1726" t="s">
        <v>558</v>
      </c>
      <c r="B17" s="1725">
        <f>'[3]9a. sz. kimutatás'!B17+'[3]9b. sz. kimutatás'!B17</f>
        <v>44268200</v>
      </c>
      <c r="C17" s="1725">
        <f>'[3]9a. sz. kimutatás'!C17+'[3]9b. sz. kimutatás'!C17</f>
        <v>45280337</v>
      </c>
      <c r="D17" s="1724"/>
      <c r="E17" s="1721" t="s">
        <v>559</v>
      </c>
      <c r="F17" s="1725">
        <f>'[3]9a. sz. kimutatás'!F17+'[3]9b. sz. kimutatás'!F17</f>
        <v>488988</v>
      </c>
      <c r="G17" s="1725">
        <f>'[3]9a. sz. kimutatás'!G17+'[3]9b. sz. kimutatás'!G17</f>
        <v>393198</v>
      </c>
    </row>
    <row r="18" spans="1:7" ht="15" customHeight="1">
      <c r="A18" s="1729" t="s">
        <v>560</v>
      </c>
      <c r="B18" s="1725">
        <f>'[3]9a. sz. kimutatás'!B18+'[3]9b. sz. kimutatás'!B18</f>
        <v>858591</v>
      </c>
      <c r="C18" s="1725">
        <f>'[3]9a. sz. kimutatás'!C18+'[3]9b. sz. kimutatás'!C18</f>
        <v>826303</v>
      </c>
      <c r="D18" s="1724"/>
      <c r="E18" s="1721" t="s">
        <v>561</v>
      </c>
      <c r="F18" s="1725"/>
      <c r="G18" s="1725"/>
    </row>
    <row r="19" spans="1:7" ht="15" customHeight="1">
      <c r="A19" s="1729" t="s">
        <v>562</v>
      </c>
      <c r="B19" s="1725">
        <f>'[3]9a. sz. kimutatás'!B19+'[3]9b. sz. kimutatás'!B19</f>
        <v>128484</v>
      </c>
      <c r="C19" s="1725">
        <f>'[3]9a. sz. kimutatás'!C19+'[3]9b. sz. kimutatás'!C19</f>
        <v>115939</v>
      </c>
      <c r="D19" s="1724"/>
      <c r="E19" s="1721" t="s">
        <v>563</v>
      </c>
      <c r="F19" s="1725"/>
      <c r="G19" s="1725"/>
    </row>
    <row r="20" spans="1:7" ht="15" customHeight="1">
      <c r="A20" s="1729" t="s">
        <v>564</v>
      </c>
      <c r="B20" s="1725"/>
      <c r="C20" s="1725"/>
      <c r="D20" s="1736"/>
      <c r="E20" s="1721" t="s">
        <v>565</v>
      </c>
      <c r="F20" s="1725"/>
      <c r="G20" s="1725"/>
    </row>
    <row r="21" spans="1:7" ht="15" customHeight="1">
      <c r="A21" s="1729" t="s">
        <v>566</v>
      </c>
      <c r="B21" s="1725">
        <f>'[3]9a. sz. kimutatás'!B21+'[3]9b. sz. kimutatás'!B21</f>
        <v>1332105</v>
      </c>
      <c r="C21" s="1725">
        <f>'[3]9a. sz. kimutatás'!C21+'[3]9b. sz. kimutatás'!C21</f>
        <v>2767962</v>
      </c>
      <c r="D21" s="1736"/>
      <c r="E21" s="1737" t="s">
        <v>567</v>
      </c>
      <c r="F21" s="1738">
        <f>'[3]9a. sz. kimutatás'!F21+'[3]9b. sz. kimutatás'!F21</f>
        <v>2115429</v>
      </c>
      <c r="G21" s="1738">
        <f>'[3]9a. sz. kimutatás'!G21+'[3]9b. sz. kimutatás'!G21</f>
        <v>2291648</v>
      </c>
    </row>
    <row r="22" spans="1:7" ht="15" customHeight="1">
      <c r="A22" s="1729" t="s">
        <v>568</v>
      </c>
      <c r="B22" s="1725">
        <f>'[3]9a. sz. kimutatás'!B22+'[3]9b. sz. kimutatás'!B22</f>
        <v>0</v>
      </c>
      <c r="C22" s="1725"/>
      <c r="D22" s="1736"/>
      <c r="E22" s="1737"/>
      <c r="F22" s="1738"/>
      <c r="G22" s="1738"/>
    </row>
    <row r="23" spans="1:7" ht="15" customHeight="1">
      <c r="A23" s="1729" t="s">
        <v>569</v>
      </c>
      <c r="B23" s="1725"/>
      <c r="C23" s="1725"/>
      <c r="D23" s="1736"/>
      <c r="E23" s="1739"/>
      <c r="F23" s="1740"/>
      <c r="G23" s="1740"/>
    </row>
    <row r="24" spans="1:7" ht="15" customHeight="1">
      <c r="A24" s="1733" t="s">
        <v>570</v>
      </c>
      <c r="B24" s="1734">
        <f>'[3]9a. sz. kimutatás'!B24+'[3]9b. sz. kimutatás'!B24</f>
        <v>46587380</v>
      </c>
      <c r="C24" s="1734">
        <f>'[3]9a. sz. kimutatás'!C24+'[3]9b. sz. kimutatás'!C24</f>
        <v>48990541</v>
      </c>
      <c r="D24" s="1736"/>
      <c r="E24" s="1732" t="s">
        <v>571</v>
      </c>
      <c r="F24" s="1725">
        <f>'[3]9a. sz. kimutatás'!F24+'[3]9b. sz. kimutatás'!F24</f>
        <v>27705</v>
      </c>
      <c r="G24" s="1725">
        <f>'[3]9a. sz. kimutatás'!G24+'[3]9b. sz. kimutatás'!G24</f>
        <v>43287</v>
      </c>
    </row>
    <row r="25" spans="1:7" ht="15" customHeight="1">
      <c r="A25" s="1735"/>
      <c r="B25" s="1725"/>
      <c r="C25" s="1725"/>
      <c r="D25" s="1736"/>
      <c r="E25" s="1732" t="s">
        <v>572</v>
      </c>
      <c r="F25" s="1725">
        <f>'[3]9a. sz. kimutatás'!F25+'[3]9b. sz. kimutatás'!F25</f>
        <v>27705</v>
      </c>
      <c r="G25" s="1725">
        <f>'[3]9a. sz. kimutatás'!G25+'[3]9b. sz. kimutatás'!G25</f>
        <v>43287</v>
      </c>
    </row>
    <row r="26" spans="1:7" ht="15" customHeight="1">
      <c r="A26" s="1726" t="s">
        <v>573</v>
      </c>
      <c r="B26" s="1725">
        <f>+'[3]9a. sz. kimutatás'!B26+'[3]9b. sz. kimutatás'!B26</f>
        <v>1525367</v>
      </c>
      <c r="C26" s="1725">
        <f>'[3]9a. sz. kimutatás'!C26+'[3]9b. sz. kimutatás'!C26</f>
        <v>1510627</v>
      </c>
      <c r="D26" s="1724"/>
      <c r="E26" s="1732" t="s">
        <v>574</v>
      </c>
      <c r="F26" s="1725"/>
      <c r="G26" s="1725"/>
    </row>
    <row r="27" spans="1:7" ht="15" customHeight="1">
      <c r="A27" s="1726" t="s">
        <v>575</v>
      </c>
      <c r="B27" s="1725">
        <f>'[3]9a. sz. kimutatás'!B27+'[3]9b. sz. kimutatás'!B27</f>
        <v>332924</v>
      </c>
      <c r="C27" s="1725">
        <f>'[3]9a. sz. kimutatás'!C27+'[3]9b. sz. kimutatás'!C27</f>
        <v>255040</v>
      </c>
      <c r="D27" s="1724"/>
      <c r="E27" s="1732" t="s">
        <v>576</v>
      </c>
      <c r="F27" s="1725"/>
      <c r="G27" s="1725"/>
    </row>
    <row r="28" spans="1:7" ht="15" customHeight="1">
      <c r="A28" s="1726" t="s">
        <v>577</v>
      </c>
      <c r="B28" s="1725">
        <f>'[3]9a. sz. kimutatás'!B28+'[3]9b. sz. kimutatás'!B28</f>
        <v>104714</v>
      </c>
      <c r="C28" s="1725">
        <f>'[3]9a. sz. kimutatás'!C28+'[3]9b. sz. kimutatás'!C28</f>
        <v>96851</v>
      </c>
      <c r="D28" s="1724"/>
      <c r="E28" s="1732" t="s">
        <v>578</v>
      </c>
      <c r="F28" s="1725"/>
      <c r="G28" s="1725"/>
    </row>
    <row r="29" spans="1:7" ht="15" customHeight="1">
      <c r="A29" s="1726" t="s">
        <v>579</v>
      </c>
      <c r="B29" s="1725"/>
      <c r="C29" s="1725"/>
      <c r="D29" s="1724"/>
      <c r="E29" s="1732" t="s">
        <v>580</v>
      </c>
      <c r="F29" s="1725"/>
      <c r="G29" s="1725"/>
    </row>
    <row r="30" spans="1:7" ht="15" customHeight="1">
      <c r="A30" s="1726" t="s">
        <v>581</v>
      </c>
      <c r="B30" s="1725">
        <f>'[3]9a. sz. kimutatás'!B30+'[3]9b. sz. kimutatás'!B30</f>
        <v>336660</v>
      </c>
      <c r="C30" s="1725">
        <f>'[3]9a. sz. kimutatás'!C30+'[3]9b. sz. kimutatás'!C30</f>
        <v>262844</v>
      </c>
      <c r="D30" s="1724"/>
      <c r="E30" s="1741" t="s">
        <v>582</v>
      </c>
      <c r="F30" s="1734">
        <f>'[3]9a. sz. kimutatás'!F30+'[3]9b. sz. kimutatás'!F30</f>
        <v>27705</v>
      </c>
      <c r="G30" s="1734">
        <f>'[3]9a. sz. kimutatás'!G30+'[3]9b. sz. kimutatás'!G30</f>
        <v>43287</v>
      </c>
    </row>
    <row r="31" spans="1:7" ht="15" customHeight="1" thickBot="1">
      <c r="A31" s="1726" t="s">
        <v>583</v>
      </c>
      <c r="B31" s="1725"/>
      <c r="C31" s="1725"/>
      <c r="D31" s="1724"/>
      <c r="E31" s="1742"/>
      <c r="F31" s="1725"/>
      <c r="G31" s="1725"/>
    </row>
    <row r="32" spans="1:7" ht="15" customHeight="1" thickBot="1">
      <c r="A32" s="1733" t="s">
        <v>584</v>
      </c>
      <c r="B32" s="1734">
        <f>'[3]9a. sz. kimutatás'!B32+'[3]9b. sz. kimutatás'!B32</f>
        <v>2299665</v>
      </c>
      <c r="C32" s="1734">
        <f>'[3]9a. sz. kimutatás'!C32+'[3]9b. sz. kimutatás'!C32</f>
        <v>2125362</v>
      </c>
      <c r="D32" s="1724"/>
      <c r="E32" s="1727" t="s">
        <v>585</v>
      </c>
      <c r="F32" s="1728">
        <f>'[3]9a. sz. kimutatás'!F32+'[3]9b. sz. kimutatás'!F32</f>
        <v>2143134</v>
      </c>
      <c r="G32" s="1728">
        <f>'[3]9a. sz. kimutatás'!G32+'[3]9b. sz. kimutatás'!G32</f>
        <v>2334935</v>
      </c>
    </row>
    <row r="33" spans="1:7" ht="15" customHeight="1">
      <c r="A33" s="1743"/>
      <c r="B33" s="1725"/>
      <c r="C33" s="1725"/>
      <c r="D33" s="1724"/>
      <c r="E33" s="1721"/>
      <c r="F33" s="1725"/>
      <c r="G33" s="1725"/>
    </row>
    <row r="34" spans="1:7" ht="15" customHeight="1">
      <c r="A34" s="1703" t="s">
        <v>586</v>
      </c>
      <c r="B34" s="1725">
        <f>'[3]9a. sz. kimutatás'!B34+'[3]9b. sz. kimutatás'!B34</f>
        <v>5829894</v>
      </c>
      <c r="C34" s="1725">
        <f>'[3]9a. sz. kimutatás'!C34+'[3]9b. sz. kimutatás'!C34</f>
        <v>6065807</v>
      </c>
      <c r="D34" s="1724"/>
      <c r="E34" s="1721" t="s">
        <v>587</v>
      </c>
      <c r="F34" s="1725"/>
      <c r="G34" s="1725"/>
    </row>
    <row r="35" spans="1:7" ht="15" customHeight="1">
      <c r="A35" s="1744" t="s">
        <v>588</v>
      </c>
      <c r="B35" s="1725"/>
      <c r="C35" s="1725"/>
      <c r="D35" s="1736"/>
      <c r="E35" s="1732" t="s">
        <v>589</v>
      </c>
      <c r="F35" s="1725"/>
      <c r="G35" s="1725"/>
    </row>
    <row r="36" spans="1:7" ht="15" customHeight="1">
      <c r="A36" s="1729" t="s">
        <v>590</v>
      </c>
      <c r="B36" s="1725">
        <f>'[3]9a. sz. kimutatás'!B37+'[3]9b. sz. kimutatás'!B36</f>
        <v>200911</v>
      </c>
      <c r="C36" s="1725">
        <f>'[3]9a. sz. kimutatás'!C37+'[3]9b. sz. kimutatás'!C36</f>
        <v>0</v>
      </c>
      <c r="D36" s="1736"/>
      <c r="E36" s="1732" t="s">
        <v>591</v>
      </c>
      <c r="F36" s="1725">
        <f>'[3]9a. sz. kimutatás'!F37+'[3]9b. sz. kimutatás'!F37</f>
        <v>1412419</v>
      </c>
      <c r="G36" s="1725">
        <f>'[3]9a. sz. kimutatás'!G37+'[3]9b. sz. kimutatás'!G37</f>
        <v>2126721</v>
      </c>
    </row>
    <row r="37" spans="1:7" ht="15" customHeight="1">
      <c r="A37" s="1729" t="s">
        <v>592</v>
      </c>
      <c r="B37" s="1725"/>
      <c r="C37" s="1725"/>
      <c r="D37" s="1724"/>
      <c r="E37" s="1732" t="s">
        <v>593</v>
      </c>
      <c r="F37" s="1725">
        <f>'[3]9a. sz. kimutatás'!F38+'[3]9b. sz. kimutatás'!F38</f>
        <v>625</v>
      </c>
      <c r="G37" s="1725">
        <f>'[3]9a. sz. kimutatás'!G38+'[3]9b. sz. kimutatás'!G38</f>
        <v>220</v>
      </c>
    </row>
    <row r="38" spans="1:7" ht="11.25" customHeight="1">
      <c r="A38" s="1729"/>
      <c r="B38" s="1745"/>
      <c r="C38" s="1745"/>
      <c r="D38" s="1724"/>
      <c r="E38" s="1732"/>
      <c r="F38" s="1725"/>
      <c r="G38" s="1725"/>
    </row>
    <row r="39" spans="1:7" ht="27" customHeight="1">
      <c r="A39" s="1746" t="s">
        <v>594</v>
      </c>
      <c r="B39" s="1747">
        <f>SUM(B34:B37)</f>
        <v>6030805</v>
      </c>
      <c r="C39" s="1747">
        <f>SUM(C34:C37)</f>
        <v>6065807</v>
      </c>
      <c r="D39" s="1724"/>
      <c r="E39" s="1732"/>
      <c r="F39" s="1725"/>
      <c r="G39" s="1725"/>
    </row>
    <row r="40" spans="1:7" ht="8.25" customHeight="1" thickBot="1">
      <c r="A40" s="1729"/>
      <c r="B40" s="1748"/>
      <c r="C40" s="1748"/>
      <c r="D40" s="1724"/>
      <c r="E40" s="1732"/>
      <c r="F40" s="1725"/>
      <c r="G40" s="1725"/>
    </row>
    <row r="41" spans="1:7" s="1721" customFormat="1" ht="15" customHeight="1" thickBot="1">
      <c r="A41" s="1749" t="s">
        <v>595</v>
      </c>
      <c r="B41" s="1728">
        <f>'[3]9a. sz. kimutatás'!B42+'[3]9b. sz. kimutatás'!B40</f>
        <v>55397037</v>
      </c>
      <c r="C41" s="1728">
        <f>'[3]9a. sz. kimutatás'!C42+'[3]9b. sz. kimutatás'!C40</f>
        <v>57654876</v>
      </c>
      <c r="D41" s="1724"/>
      <c r="E41" s="1741" t="s">
        <v>596</v>
      </c>
      <c r="F41" s="1734">
        <f>'[3]9a. sz. kimutatás'!F42+'[3]9b. sz. kimutatás'!F42</f>
        <v>1413044</v>
      </c>
      <c r="G41" s="1734">
        <f>'[3]9a. sz. kimutatás'!G42+'[3]9b. sz. kimutatás'!G42</f>
        <v>2126941</v>
      </c>
    </row>
    <row r="42" spans="1:7" ht="15" customHeight="1">
      <c r="A42" s="1743"/>
      <c r="B42" s="1725"/>
      <c r="C42" s="1725"/>
      <c r="D42" s="1724"/>
      <c r="E42" s="1739"/>
      <c r="F42" s="1725"/>
      <c r="G42" s="1725"/>
    </row>
    <row r="43" spans="1:7" ht="15" customHeight="1">
      <c r="A43" s="1726" t="s">
        <v>597</v>
      </c>
      <c r="B43" s="1725">
        <f>'[3]9a. sz. kimutatás'!B44+'[3]9b. sz. kimutatás'!B42</f>
        <v>27377</v>
      </c>
      <c r="C43" s="1725">
        <f>'[3]9a. sz. kimutatás'!C44+'[3]9b. sz. kimutatás'!C42</f>
        <v>27689</v>
      </c>
      <c r="D43" s="1724"/>
      <c r="E43" s="1732" t="s">
        <v>598</v>
      </c>
      <c r="F43" s="1725"/>
      <c r="G43" s="1725"/>
    </row>
    <row r="44" spans="1:7" ht="15" customHeight="1">
      <c r="A44" s="1729" t="s">
        <v>599</v>
      </c>
      <c r="B44" s="1725"/>
      <c r="C44" s="1725"/>
      <c r="D44" s="1724"/>
      <c r="E44" s="1732" t="s">
        <v>600</v>
      </c>
      <c r="F44" s="1725"/>
      <c r="G44" s="1725">
        <f>'[3]9a. sz. kimutatás'!G45+'[3]9b. sz. kimutatás'!G45</f>
        <v>164141</v>
      </c>
    </row>
    <row r="45" spans="1:7" ht="15" customHeight="1">
      <c r="A45" s="1726" t="s">
        <v>601</v>
      </c>
      <c r="B45" s="1725"/>
      <c r="C45" s="1725"/>
      <c r="D45" s="1724"/>
      <c r="E45" s="1732" t="s">
        <v>602</v>
      </c>
      <c r="F45" s="1725">
        <f>'[3]9a. sz. kimutatás'!F46+'[3]9b. sz. kimutatás'!F46</f>
        <v>593648</v>
      </c>
      <c r="G45" s="1725">
        <f>'[3]9a. sz. kimutatás'!G46+'[3]9b. sz. kimutatás'!G46</f>
        <v>1958902</v>
      </c>
    </row>
    <row r="46" spans="1:7" ht="15" customHeight="1">
      <c r="A46" s="1729" t="s">
        <v>603</v>
      </c>
      <c r="B46" s="1725">
        <f>'[3]9a. sz. kimutatás'!B47+'[3]9b. sz. kimutatás'!B45</f>
        <v>5005</v>
      </c>
      <c r="C46" s="1725">
        <f>'[3]9a. sz. kimutatás'!C47+'[3]9b. sz. kimutatás'!C45</f>
        <v>3169</v>
      </c>
      <c r="D46" s="1724"/>
      <c r="E46" s="1732" t="s">
        <v>604</v>
      </c>
      <c r="F46" s="1725">
        <f>'[3]9a. sz. kimutatás'!F47+'[3]9b. sz. kimutatás'!F47</f>
        <v>258732</v>
      </c>
      <c r="G46" s="1725">
        <f>'[3]9a. sz. kimutatás'!G47+'[3]9b. sz. kimutatás'!G47</f>
        <v>538318</v>
      </c>
    </row>
    <row r="47" spans="1:7" ht="15" customHeight="1">
      <c r="A47" s="1744" t="s">
        <v>605</v>
      </c>
      <c r="B47" s="1725">
        <f>'[3]9a. sz. kimutatás'!B48+'[3]9b. sz. kimutatás'!B46</f>
        <v>983</v>
      </c>
      <c r="C47" s="1725">
        <f>'[3]9a. sz. kimutatás'!C48+'[3]9b. sz. kimutatás'!C46</f>
        <v>1472</v>
      </c>
      <c r="D47" s="1724"/>
      <c r="E47" s="1732" t="s">
        <v>606</v>
      </c>
      <c r="F47" s="1725">
        <f>'[3]9a. sz. kimutatás'!F48+'[3]9b. sz. kimutatás'!F48</f>
        <v>334916</v>
      </c>
      <c r="G47" s="1725">
        <f>'[3]9a. sz. kimutatás'!G48+'[3]9b. sz. kimutatás'!G48</f>
        <v>1420584</v>
      </c>
    </row>
    <row r="48" spans="1:7" ht="15" customHeight="1">
      <c r="A48" s="1729" t="s">
        <v>607</v>
      </c>
      <c r="B48" s="1725"/>
      <c r="C48" s="1725"/>
      <c r="D48" s="1736"/>
      <c r="E48" s="1732" t="s">
        <v>608</v>
      </c>
      <c r="F48" s="1725">
        <f>'[3]9a. sz. kimutatás'!F49+'[3]9b. sz. kimutatás'!F49</f>
        <v>672990</v>
      </c>
      <c r="G48" s="1725">
        <f>'[3]9a. sz. kimutatás'!G49+'[3]9b. sz. kimutatás'!G49</f>
        <v>1126821</v>
      </c>
    </row>
    <row r="49" spans="1:7" ht="15" customHeight="1">
      <c r="A49" s="1733" t="s">
        <v>609</v>
      </c>
      <c r="B49" s="1734">
        <f>'[3]9a. sz. kimutatás'!B50+'[3]9b. sz. kimutatás'!B48</f>
        <v>33365</v>
      </c>
      <c r="C49" s="1734">
        <f>'[3]9a. sz. kimutatás'!C50+'[3]9b. sz. kimutatás'!C48</f>
        <v>32330</v>
      </c>
      <c r="D49" s="1736"/>
      <c r="E49" s="1732" t="s">
        <v>610</v>
      </c>
      <c r="F49" s="1725"/>
      <c r="G49" s="1725"/>
    </row>
    <row r="50" spans="1:7" ht="15" customHeight="1">
      <c r="A50" s="1735"/>
      <c r="B50" s="1725"/>
      <c r="C50" s="1725"/>
      <c r="D50" s="1724"/>
      <c r="E50" s="1732" t="s">
        <v>611</v>
      </c>
      <c r="F50" s="1725"/>
      <c r="G50" s="1725"/>
    </row>
    <row r="51" spans="1:7" ht="15" customHeight="1">
      <c r="A51" s="1729" t="s">
        <v>612</v>
      </c>
      <c r="B51" s="1725">
        <f>'[3]9a. sz. kimutatás'!B52+'[3]9b. sz. kimutatás'!B50</f>
        <v>165421</v>
      </c>
      <c r="C51" s="1725">
        <f>'[3]9a. sz. kimutatás'!C52+'[3]9b. sz. kimutatás'!C50</f>
        <v>142711</v>
      </c>
      <c r="D51" s="1724"/>
      <c r="E51" s="1732" t="s">
        <v>613</v>
      </c>
      <c r="F51" s="1725"/>
      <c r="G51" s="1725"/>
    </row>
    <row r="52" spans="1:7" ht="15" customHeight="1">
      <c r="A52" s="1726" t="s">
        <v>614</v>
      </c>
      <c r="B52" s="1725">
        <f>'[3]9a. sz. kimutatás'!B53+'[3]9b. sz. kimutatás'!B51</f>
        <v>253830</v>
      </c>
      <c r="C52" s="1725">
        <f>'[3]9a. sz. kimutatás'!C53+'[3]9b. sz. kimutatás'!C51</f>
        <v>247835</v>
      </c>
      <c r="D52" s="1724"/>
      <c r="E52" s="1750" t="s">
        <v>615</v>
      </c>
      <c r="F52" s="1725">
        <f>'[3]9a. sz. kimutatás'!F53+'[3]9b. sz. kimutatás'!F53</f>
        <v>241750</v>
      </c>
      <c r="G52" s="1725">
        <f>'[3]9a. sz. kimutatás'!G53+'[3]9b. sz. kimutatás'!G53</f>
        <v>333185</v>
      </c>
    </row>
    <row r="53" spans="1:7" ht="15" customHeight="1">
      <c r="A53" s="1726" t="s">
        <v>616</v>
      </c>
      <c r="B53" s="1725">
        <f>'[3]9a. sz. kimutatás'!B54+'[3]9b. sz. kimutatás'!B52</f>
        <v>10000</v>
      </c>
      <c r="C53" s="1725"/>
      <c r="D53" s="1724"/>
      <c r="E53" s="1750" t="s">
        <v>617</v>
      </c>
      <c r="F53" s="1725">
        <f>'[3]9a. sz. kimutatás'!F54+'[3]9b. sz. kimutatás'!F54</f>
        <v>36213</v>
      </c>
      <c r="G53" s="1725">
        <f>'[3]9a. sz. kimutatás'!G54+'[3]9b. sz. kimutatás'!G54</f>
        <v>43125</v>
      </c>
    </row>
    <row r="54" spans="1:7" ht="15" customHeight="1">
      <c r="A54" s="1726"/>
      <c r="B54" s="1725"/>
      <c r="C54" s="1725"/>
      <c r="D54" s="1724"/>
      <c r="E54" s="1750" t="s">
        <v>618</v>
      </c>
      <c r="F54" s="1725">
        <f>'[3]9a. sz. kimutatás'!F55+'[3]9b. sz. kimutatás'!F55</f>
        <v>209309</v>
      </c>
      <c r="G54" s="1725">
        <f>'[3]9a. sz. kimutatás'!G55+'[3]9b. sz. kimutatás'!G55</f>
        <v>456247</v>
      </c>
    </row>
    <row r="55" spans="1:9" ht="15" customHeight="1">
      <c r="A55" s="1729" t="s">
        <v>619</v>
      </c>
      <c r="B55" s="1725">
        <f>'[3]9a. sz. kimutatás'!B56+'[3]9b. sz. kimutatás'!B53</f>
        <v>75206</v>
      </c>
      <c r="C55" s="1725">
        <f>'[3]9a. sz. kimutatás'!C56+'[3]9b. sz. kimutatás'!C53</f>
        <v>87721</v>
      </c>
      <c r="D55" s="1736"/>
      <c r="E55" s="1732" t="s">
        <v>620</v>
      </c>
      <c r="F55" s="1725"/>
      <c r="G55" s="1725"/>
      <c r="I55" s="1751"/>
    </row>
    <row r="56" spans="1:7" ht="15" customHeight="1">
      <c r="A56" s="1729" t="s">
        <v>621</v>
      </c>
      <c r="B56" s="1725">
        <f>'[3]9a. sz. kimutatás'!B57+'[3]9b. sz. kimutatás'!B54</f>
        <v>25723</v>
      </c>
      <c r="C56" s="1725">
        <f>'[3]9a. sz. kimutatás'!C57+'[3]9b. sz. kimutatás'!C54</f>
        <v>25680</v>
      </c>
      <c r="D56" s="1736"/>
      <c r="E56" s="1732" t="s">
        <v>622</v>
      </c>
      <c r="F56" s="1725"/>
      <c r="G56" s="1725"/>
    </row>
    <row r="57" spans="1:9" ht="15" customHeight="1">
      <c r="A57" s="1729" t="s">
        <v>623</v>
      </c>
      <c r="B57" s="1725"/>
      <c r="C57" s="1725"/>
      <c r="D57" s="1736"/>
      <c r="E57" s="1732" t="s">
        <v>624</v>
      </c>
      <c r="F57" s="1725"/>
      <c r="G57" s="1725"/>
      <c r="I57" s="1751"/>
    </row>
    <row r="58" spans="1:9" ht="15" customHeight="1">
      <c r="A58" s="1729" t="s">
        <v>625</v>
      </c>
      <c r="B58" s="1725">
        <f>'[3]9a. sz. kimutatás'!B58+'[3]9b. sz. kimutatás'!B56</f>
        <v>41990</v>
      </c>
      <c r="C58" s="1725">
        <f>'[3]9a. sz. kimutatás'!C58+'[3]9b. sz. kimutatás'!C56</f>
        <v>55265</v>
      </c>
      <c r="D58" s="1736"/>
      <c r="E58" s="1732"/>
      <c r="F58" s="1725"/>
      <c r="G58" s="1725"/>
      <c r="I58" s="1751"/>
    </row>
    <row r="59" spans="1:7" ht="15" customHeight="1">
      <c r="A59" s="1733" t="s">
        <v>626</v>
      </c>
      <c r="B59" s="1734">
        <f>'[3]9a. sz. kimutatás'!B59+'[3]9b. sz. kimutatás'!B57</f>
        <v>504457</v>
      </c>
      <c r="C59" s="1734">
        <f>'[3]9a. sz. kimutatás'!C59+'[3]9b. sz. kimutatás'!C57</f>
        <v>478267</v>
      </c>
      <c r="D59" s="1736"/>
      <c r="E59" s="1732" t="s">
        <v>627</v>
      </c>
      <c r="F59" s="1725"/>
      <c r="G59" s="1725"/>
    </row>
    <row r="60" spans="1:7" ht="15" customHeight="1">
      <c r="A60" s="1735"/>
      <c r="B60" s="1725"/>
      <c r="C60" s="1725"/>
      <c r="D60" s="1736"/>
      <c r="E60" s="1732" t="s">
        <v>628</v>
      </c>
      <c r="F60" s="1725">
        <f>'[3]9a. sz. kimutatás'!F60+'[3]9b. sz. kimutatás'!F60</f>
        <v>175700</v>
      </c>
      <c r="G60" s="1725">
        <f>'[3]9a. sz. kimutatás'!G60+'[3]9b. sz. kimutatás'!G60</f>
        <v>284040</v>
      </c>
    </row>
    <row r="61" spans="1:7" ht="15" customHeight="1">
      <c r="A61" s="1726" t="s">
        <v>629</v>
      </c>
      <c r="B61" s="1725"/>
      <c r="C61" s="1725"/>
      <c r="D61" s="1724"/>
      <c r="E61" s="1732" t="s">
        <v>630</v>
      </c>
      <c r="F61" s="1725"/>
      <c r="G61" s="1725"/>
    </row>
    <row r="62" spans="1:7" ht="15" customHeight="1">
      <c r="A62" s="1729" t="s">
        <v>631</v>
      </c>
      <c r="B62" s="1725"/>
      <c r="C62" s="1725"/>
      <c r="D62" s="1724"/>
      <c r="E62" s="1732" t="s">
        <v>632</v>
      </c>
      <c r="F62" s="1725">
        <f>'[3]9a. sz. kimutatás'!F62+'[3]9b. sz. kimutatás'!F62</f>
        <v>363</v>
      </c>
      <c r="G62" s="1725">
        <f>'[3]9a. sz. kimutatás'!G62+'[3]9b. sz. kimutatás'!G62</f>
        <v>405</v>
      </c>
    </row>
    <row r="63" spans="1:7" ht="15" customHeight="1">
      <c r="A63" s="1733" t="s">
        <v>633</v>
      </c>
      <c r="B63" s="1752"/>
      <c r="C63" s="1752"/>
      <c r="D63" s="1724"/>
      <c r="E63" s="1732" t="s">
        <v>634</v>
      </c>
      <c r="F63" s="1725">
        <f>'[3]9b. sz. kimutatás'!F63</f>
        <v>9589</v>
      </c>
      <c r="G63" s="1725"/>
    </row>
    <row r="64" spans="1:7" ht="15" customHeight="1">
      <c r="A64" s="1735"/>
      <c r="B64" s="1725"/>
      <c r="C64" s="1725"/>
      <c r="D64" s="1724"/>
      <c r="E64" s="1732" t="s">
        <v>635</v>
      </c>
      <c r="F64" s="1725">
        <f>'[3]9a. sz. kimutatás'!F63</f>
        <v>40</v>
      </c>
      <c r="G64" s="1725">
        <f>'[3]9a. sz. kimutatás'!G63</f>
        <v>1</v>
      </c>
    </row>
    <row r="65" spans="1:7" ht="12.75" customHeight="1">
      <c r="A65" s="1743"/>
      <c r="B65" s="1725"/>
      <c r="C65" s="1725"/>
      <c r="D65" s="1724"/>
      <c r="E65" s="1732" t="s">
        <v>636</v>
      </c>
      <c r="F65" s="1725">
        <f>'[3]9a. sz. kimutatás'!F64+'[3]9b. sz. kimutatás'!F64</f>
        <v>26</v>
      </c>
      <c r="G65" s="1725">
        <f>'[3]9a. sz. kimutatás'!G64+'[3]9b. sz. kimutatás'!G64</f>
        <v>9818</v>
      </c>
    </row>
    <row r="66" spans="1:7" ht="15" customHeight="1">
      <c r="A66" s="1726" t="s">
        <v>637</v>
      </c>
      <c r="B66" s="1725">
        <f>'[3]9a. sz. kimutatás'!B65+'[3]9b. sz. kimutatás'!B63</f>
        <v>1089</v>
      </c>
      <c r="C66" s="1725">
        <f>'[3]9a. sz. kimutatás'!C65+'[3]9b. sz. kimutatás'!C63</f>
        <v>1431</v>
      </c>
      <c r="D66" s="1724"/>
      <c r="E66" s="1741" t="s">
        <v>638</v>
      </c>
      <c r="F66" s="1734">
        <f>'[3]9a. sz. kimutatás'!F65+'[3]9b. sz. kimutatás'!F65</f>
        <v>1266638</v>
      </c>
      <c r="G66" s="1734">
        <f>'[3]9a. sz. kimutatás'!G65+'[3]9b. sz. kimutatás'!G65</f>
        <v>3249864</v>
      </c>
    </row>
    <row r="67" spans="1:7" ht="15" customHeight="1">
      <c r="A67" s="1726" t="s">
        <v>639</v>
      </c>
      <c r="B67" s="1725">
        <f>'[3]9a. sz. kimutatás'!B66+'[3]9b. sz. kimutatás'!B64</f>
        <v>2166940</v>
      </c>
      <c r="C67" s="1725">
        <f>'[3]9a. sz. kimutatás'!C66+'[3]9b. sz. kimutatás'!C64</f>
        <v>2187371</v>
      </c>
      <c r="D67" s="1724"/>
      <c r="F67" s="1723"/>
      <c r="G67" s="1723"/>
    </row>
    <row r="68" spans="1:7" ht="15" customHeight="1">
      <c r="A68" s="1726" t="s">
        <v>640</v>
      </c>
      <c r="B68" s="1725"/>
      <c r="C68" s="1725"/>
      <c r="D68" s="1724"/>
      <c r="E68" s="1732" t="s">
        <v>641</v>
      </c>
      <c r="F68" s="1725">
        <f>'[3]9a. sz. kimutatás'!F67+'[3]9b. sz. kimutatás'!F67</f>
        <v>361004</v>
      </c>
      <c r="G68" s="1725">
        <f>'[3]9a. sz. kimutatás'!G67+'[3]9b. sz. kimutatás'!G67</f>
        <v>374427</v>
      </c>
    </row>
    <row r="69" spans="1:7" ht="15" customHeight="1">
      <c r="A69" s="1726" t="s">
        <v>642</v>
      </c>
      <c r="B69" s="1725">
        <f>'[3]9a. sz. kimutatás'!B68+'[3]9b. sz. kimutatás'!B66</f>
        <v>39649</v>
      </c>
      <c r="C69" s="1725">
        <f>'[3]9a. sz. kimutatás'!C68+'[3]9b. sz. kimutatás'!C66</f>
        <v>19666</v>
      </c>
      <c r="D69" s="1724"/>
      <c r="E69" s="1732" t="s">
        <v>643</v>
      </c>
      <c r="F69" s="1725">
        <f>'[3]9a. sz. kimutatás'!F68+'[3]9b. sz. kimutatás'!F68</f>
        <v>29121</v>
      </c>
      <c r="G69" s="1725">
        <f>'[3]9a. sz. kimutatás'!G68+'[3]9b. sz. kimutatás'!G68</f>
        <v>3804</v>
      </c>
    </row>
    <row r="70" spans="1:7" ht="15" customHeight="1">
      <c r="A70" s="1733" t="s">
        <v>644</v>
      </c>
      <c r="B70" s="1734">
        <f>'[3]9a. sz. kimutatás'!B69+'[3]9b. sz. kimutatás'!B67</f>
        <v>2207678</v>
      </c>
      <c r="C70" s="1734">
        <f>'[3]9a. sz. kimutatás'!C69+'[3]9b. sz. kimutatás'!C67</f>
        <v>2208468</v>
      </c>
      <c r="D70" s="1724"/>
      <c r="E70" s="1732" t="s">
        <v>645</v>
      </c>
      <c r="F70" s="1725"/>
      <c r="G70" s="1725"/>
    </row>
    <row r="71" spans="1:7" ht="15" customHeight="1">
      <c r="A71" s="1735"/>
      <c r="B71" s="1725"/>
      <c r="C71" s="1725"/>
      <c r="D71" s="1724"/>
      <c r="E71" s="1732" t="s">
        <v>646</v>
      </c>
      <c r="F71" s="1725">
        <f>'[3]9a. sz. kimutatás'!F70+'[3]9b. sz. kimutatás'!F70</f>
        <v>39649</v>
      </c>
      <c r="G71" s="1725">
        <f>'[3]9a. sz. kimutatás'!G70+'[3]9b. sz. kimutatás'!G70</f>
        <v>19666</v>
      </c>
    </row>
    <row r="72" spans="1:7" ht="15" customHeight="1">
      <c r="A72" s="1726" t="s">
        <v>647</v>
      </c>
      <c r="B72" s="1725">
        <f>'[3]9a. sz. kimutatás'!B71+'[3]9b. sz. kimutatás'!B69</f>
        <v>299071</v>
      </c>
      <c r="C72" s="1725">
        <f>'[3]9a. sz. kimutatás'!C71+'[3]9b. sz. kimutatás'!C69</f>
        <v>455304</v>
      </c>
      <c r="D72" s="1724"/>
      <c r="E72" s="1721" t="s">
        <v>648</v>
      </c>
      <c r="F72" s="1725">
        <f>'[3]9a. sz. kimutatás'!F71+'[3]9b. sz. kimutatás'!F71</f>
        <v>11929</v>
      </c>
      <c r="G72" s="1725">
        <f>'[3]9a. sz. kimutatás'!G71+'[3]9b. sz. kimutatás'!G71</f>
        <v>3451</v>
      </c>
    </row>
    <row r="73" spans="1:7" ht="15" customHeight="1">
      <c r="A73" s="1726" t="s">
        <v>649</v>
      </c>
      <c r="B73" s="1725">
        <f>'[3]9a. sz. kimutatás'!B72+'[3]9b. sz. kimutatás'!B70</f>
        <v>66159</v>
      </c>
      <c r="C73" s="1725">
        <f>'[3]9a. sz. kimutatás'!C72+'[3]9b. sz. kimutatás'!C70</f>
        <v>69060</v>
      </c>
      <c r="D73" s="1736"/>
      <c r="E73" s="1732" t="s">
        <v>650</v>
      </c>
      <c r="F73" s="1725"/>
      <c r="G73" s="1725"/>
    </row>
    <row r="74" spans="1:7" ht="15" customHeight="1">
      <c r="A74" s="1726" t="s">
        <v>651</v>
      </c>
      <c r="B74" s="1725"/>
      <c r="C74" s="1725"/>
      <c r="D74" s="1736"/>
      <c r="E74" s="1741" t="s">
        <v>652</v>
      </c>
      <c r="F74" s="1734">
        <f>'[3]9a. sz. kimutatás'!F73+'[3]9b. sz. kimutatás'!F73</f>
        <v>429774</v>
      </c>
      <c r="G74" s="1734">
        <f>'[3]9a. sz. kimutatás'!G73+'[3]9b. sz. kimutatás'!G73</f>
        <v>397897</v>
      </c>
    </row>
    <row r="75" spans="1:7" ht="15" customHeight="1" thickBot="1">
      <c r="A75" s="1726" t="s">
        <v>653</v>
      </c>
      <c r="B75" s="1725"/>
      <c r="C75" s="1725"/>
      <c r="D75" s="1736"/>
      <c r="E75" s="1742"/>
      <c r="F75" s="1725"/>
      <c r="G75" s="1725"/>
    </row>
    <row r="76" spans="1:7" ht="15" customHeight="1" thickBot="1">
      <c r="A76" s="1753" t="s">
        <v>654</v>
      </c>
      <c r="B76" s="1734">
        <f>'[3]9a. sz. kimutatás'!B75+'[3]9b. sz. kimutatás'!B73</f>
        <v>365230</v>
      </c>
      <c r="C76" s="1734">
        <f>'[3]9a. sz. kimutatás'!C75+'[3]9b. sz. kimutatás'!C73</f>
        <v>524364</v>
      </c>
      <c r="D76" s="1736"/>
      <c r="E76" s="1727" t="s">
        <v>655</v>
      </c>
      <c r="F76" s="1728">
        <f>'[3]9a. sz. kimutatás'!F75+'[3]9b. sz. kimutatás'!F75</f>
        <v>3109456</v>
      </c>
      <c r="G76" s="1728">
        <f>'[3]9a. sz. kimutatás'!G75+'[3]9b. sz. kimutatás'!G75</f>
        <v>5774702</v>
      </c>
    </row>
    <row r="77" spans="1:7" ht="3" customHeight="1" thickBot="1">
      <c r="A77" s="1754"/>
      <c r="B77" s="1725"/>
      <c r="C77" s="1725"/>
      <c r="D77" s="1724"/>
      <c r="E77" s="1721"/>
      <c r="F77" s="1755"/>
      <c r="G77" s="1755"/>
    </row>
    <row r="78" spans="1:7" ht="15" customHeight="1" thickBot="1">
      <c r="A78" s="1733" t="s">
        <v>656</v>
      </c>
      <c r="B78" s="1728">
        <f>'[3]9a. sz. kimutatás'!B77+'[3]9b. sz. kimutatás'!B75</f>
        <v>3110730</v>
      </c>
      <c r="C78" s="1728">
        <f>'[3]9a. sz. kimutatás'!C77+'[3]9b. sz. kimutatás'!C75</f>
        <v>3243429</v>
      </c>
      <c r="D78" s="1724"/>
      <c r="E78" s="1721"/>
      <c r="F78" s="1756"/>
      <c r="G78" s="1756"/>
    </row>
    <row r="79" spans="1:7" ht="6" customHeight="1" thickBot="1">
      <c r="A79" s="1757"/>
      <c r="B79" s="1725"/>
      <c r="C79" s="1725"/>
      <c r="E79" s="1758"/>
      <c r="F79" s="1759"/>
      <c r="G79" s="1759"/>
    </row>
    <row r="80" spans="1:7" ht="15" customHeight="1" thickBot="1">
      <c r="A80" s="1749" t="s">
        <v>657</v>
      </c>
      <c r="B80" s="1728">
        <f>'[3]9a. sz. kimutatás'!B79+'[3]9b. sz. kimutatás'!B77</f>
        <v>58507767</v>
      </c>
      <c r="C80" s="1728">
        <f>'[3]9a. sz. kimutatás'!C79+'[3]9b. sz. kimutatás'!C77</f>
        <v>60898305</v>
      </c>
      <c r="E80" s="1760" t="s">
        <v>658</v>
      </c>
      <c r="F80" s="1728">
        <f>'[3]9a. sz. kimutatás'!F79+'[3]9b. sz. kimutatás'!F77</f>
        <v>58507767</v>
      </c>
      <c r="G80" s="1728">
        <f>'[3]9a. sz. kimutatás'!G79+'[3]9b. sz. kimutatás'!G77</f>
        <v>60898305</v>
      </c>
    </row>
    <row r="81" spans="2:3" ht="12" customHeight="1">
      <c r="B81" s="1704"/>
      <c r="C81" s="1704"/>
    </row>
    <row r="82" spans="2:3" ht="12.75">
      <c r="B82" s="1704"/>
      <c r="C82" s="1704"/>
    </row>
    <row r="83" spans="2:3" ht="12.75">
      <c r="B83" s="1704"/>
      <c r="C83" s="1704"/>
    </row>
    <row r="84" spans="2:3" ht="13.5" customHeight="1">
      <c r="B84" s="1704"/>
      <c r="C84" s="1704"/>
    </row>
    <row r="85" spans="2:3" ht="9" customHeight="1">
      <c r="B85" s="1704"/>
      <c r="C85" s="1704"/>
    </row>
    <row r="86" spans="2:3" ht="13.5" customHeight="1">
      <c r="B86" s="1704"/>
      <c r="C86" s="1704"/>
    </row>
    <row r="87" spans="2:3" ht="12.75">
      <c r="B87" s="1704"/>
      <c r="C87" s="1704"/>
    </row>
    <row r="88" spans="2:3" ht="12.75">
      <c r="B88" s="1704"/>
      <c r="C88" s="1704"/>
    </row>
    <row r="89" spans="2:3" ht="12.75">
      <c r="B89" s="1704"/>
      <c r="C89" s="1704"/>
    </row>
    <row r="90" spans="2:3" ht="12.75">
      <c r="B90" s="1704"/>
      <c r="C90" s="1704"/>
    </row>
    <row r="91" spans="2:3" ht="12.75">
      <c r="B91" s="1704"/>
      <c r="C91" s="1704"/>
    </row>
    <row r="92" spans="2:3" ht="12.75">
      <c r="B92" s="1704"/>
      <c r="C92" s="1704"/>
    </row>
    <row r="93" spans="2:3" ht="12.75">
      <c r="B93" s="1704"/>
      <c r="C93" s="1704"/>
    </row>
    <row r="94" spans="2:3" ht="12.75">
      <c r="B94" s="1704"/>
      <c r="C94" s="1704"/>
    </row>
    <row r="95" spans="2:3" ht="12.75">
      <c r="B95" s="1704"/>
      <c r="C95" s="1704"/>
    </row>
    <row r="96" spans="2:3" ht="12.75">
      <c r="B96" s="1704"/>
      <c r="C96" s="1704"/>
    </row>
    <row r="97" spans="2:3" ht="12.75">
      <c r="B97" s="1704"/>
      <c r="C97" s="1704"/>
    </row>
    <row r="98" spans="2:3" ht="12.75">
      <c r="B98" s="1704"/>
      <c r="C98" s="1704"/>
    </row>
    <row r="99" spans="2:3" ht="12.75">
      <c r="B99" s="1704"/>
      <c r="C99" s="1704"/>
    </row>
    <row r="100" spans="2:3" ht="12.75">
      <c r="B100" s="1704"/>
      <c r="C100" s="1704"/>
    </row>
    <row r="101" spans="2:3" ht="12.75">
      <c r="B101" s="1704"/>
      <c r="C101" s="1704"/>
    </row>
    <row r="102" spans="2:3" ht="12.75">
      <c r="B102" s="1704"/>
      <c r="C102" s="1704"/>
    </row>
  </sheetData>
  <mergeCells count="18">
    <mergeCell ref="E1:G1"/>
    <mergeCell ref="A2:G2"/>
    <mergeCell ref="A5:A6"/>
    <mergeCell ref="E5:E6"/>
    <mergeCell ref="B6:C6"/>
    <mergeCell ref="F6:G6"/>
    <mergeCell ref="F21:F22"/>
    <mergeCell ref="G21:G22"/>
    <mergeCell ref="E21:E22"/>
    <mergeCell ref="D22:D23"/>
    <mergeCell ref="D24:D25"/>
    <mergeCell ref="D35:D36"/>
    <mergeCell ref="D48:D49"/>
    <mergeCell ref="D20:D21"/>
    <mergeCell ref="D57:D60"/>
    <mergeCell ref="D73:D74"/>
    <mergeCell ref="D75:D76"/>
    <mergeCell ref="D55:D56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68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unka12">
    <tabColor indexed="51"/>
  </sheetPr>
  <dimension ref="A1:I39"/>
  <sheetViews>
    <sheetView showGridLines="0" tabSelected="1" workbookViewId="0" topLeftCell="A1">
      <selection activeCell="B22" sqref="B22"/>
    </sheetView>
  </sheetViews>
  <sheetFormatPr defaultColWidth="9.140625" defaultRowHeight="12.75"/>
  <cols>
    <col min="1" max="1" width="4.8515625" style="1447" customWidth="1"/>
    <col min="2" max="2" width="53.421875" style="1440" customWidth="1"/>
    <col min="3" max="3" width="13.57421875" style="1445" customWidth="1"/>
    <col min="4" max="4" width="12.28125" style="1445" customWidth="1"/>
    <col min="5" max="5" width="11.7109375" style="1445" customWidth="1"/>
    <col min="6" max="6" width="10.57421875" style="1445" customWidth="1"/>
    <col min="7" max="7" width="14.28125" style="1445" customWidth="1"/>
    <col min="8" max="8" width="10.28125" style="1445" customWidth="1"/>
    <col min="9" max="9" width="10.57421875" style="1445" customWidth="1"/>
    <col min="10" max="16384" width="9.140625" style="1440" customWidth="1"/>
  </cols>
  <sheetData>
    <row r="1" spans="1:9" s="1444" customFormat="1" ht="12.75">
      <c r="A1" s="1440" t="s">
        <v>1824</v>
      </c>
      <c r="B1" s="1441"/>
      <c r="C1" s="1442"/>
      <c r="D1" s="1442"/>
      <c r="E1" s="1442"/>
      <c r="F1" s="1443" t="s">
        <v>113</v>
      </c>
      <c r="G1" s="1443"/>
      <c r="H1" s="1443"/>
      <c r="I1" s="1443"/>
    </row>
    <row r="2" spans="1:9" ht="3.75" customHeight="1">
      <c r="A2" s="1440"/>
      <c r="I2" s="1446"/>
    </row>
    <row r="4" ht="6" customHeight="1"/>
    <row r="5" spans="8:9" ht="14.25" customHeight="1" thickBot="1">
      <c r="H5" s="1446"/>
      <c r="I5" s="1446" t="s">
        <v>1833</v>
      </c>
    </row>
    <row r="6" spans="1:9" s="1454" customFormat="1" ht="18" customHeight="1" thickBot="1">
      <c r="A6" s="1448" t="s">
        <v>695</v>
      </c>
      <c r="B6" s="1449" t="s">
        <v>114</v>
      </c>
      <c r="C6" s="1450" t="s">
        <v>115</v>
      </c>
      <c r="D6" s="1451" t="s">
        <v>116</v>
      </c>
      <c r="E6" s="1452"/>
      <c r="F6" s="1452"/>
      <c r="G6" s="1452"/>
      <c r="H6" s="1453"/>
      <c r="I6" s="1450" t="s">
        <v>117</v>
      </c>
    </row>
    <row r="7" spans="1:9" s="1459" customFormat="1" ht="42" customHeight="1" thickBot="1">
      <c r="A7" s="1455"/>
      <c r="B7" s="1456"/>
      <c r="C7" s="1457"/>
      <c r="D7" s="1458" t="s">
        <v>118</v>
      </c>
      <c r="E7" s="1458" t="s">
        <v>119</v>
      </c>
      <c r="F7" s="1458" t="s">
        <v>120</v>
      </c>
      <c r="G7" s="1458" t="s">
        <v>121</v>
      </c>
      <c r="H7" s="1458" t="s">
        <v>1164</v>
      </c>
      <c r="I7" s="1457"/>
    </row>
    <row r="8" spans="1:9" ht="4.5" customHeight="1">
      <c r="A8" s="1460"/>
      <c r="B8" s="1460"/>
      <c r="C8" s="1461"/>
      <c r="D8" s="1461"/>
      <c r="E8" s="1461"/>
      <c r="F8" s="1461"/>
      <c r="G8" s="1461"/>
      <c r="H8" s="1461"/>
      <c r="I8" s="1461"/>
    </row>
    <row r="9" spans="1:9" s="1465" customFormat="1" ht="12.75" customHeight="1">
      <c r="A9" s="1462" t="s">
        <v>1001</v>
      </c>
      <c r="B9" s="1463" t="s">
        <v>1992</v>
      </c>
      <c r="C9" s="1464">
        <v>45307</v>
      </c>
      <c r="D9" s="1464">
        <v>2012</v>
      </c>
      <c r="E9" s="1464"/>
      <c r="F9" s="1464">
        <v>-14416</v>
      </c>
      <c r="G9" s="1464">
        <v>7320</v>
      </c>
      <c r="H9" s="1464">
        <f aca="true" t="shared" si="0" ref="H9:H30">SUM(D9:G9)</f>
        <v>-5084</v>
      </c>
      <c r="I9" s="1464">
        <f aca="true" t="shared" si="1" ref="I9:I30">SUM(C9:G9)</f>
        <v>40223</v>
      </c>
    </row>
    <row r="10" spans="1:9" s="1465" customFormat="1" ht="14.25" customHeight="1">
      <c r="A10" s="1462" t="s">
        <v>1003</v>
      </c>
      <c r="B10" s="1463" t="s">
        <v>1844</v>
      </c>
      <c r="C10" s="1464"/>
      <c r="D10" s="1464">
        <v>50</v>
      </c>
      <c r="E10" s="1464"/>
      <c r="F10" s="1464"/>
      <c r="G10" s="1464">
        <v>1888</v>
      </c>
      <c r="H10" s="1464">
        <f t="shared" si="0"/>
        <v>1938</v>
      </c>
      <c r="I10" s="1464">
        <f t="shared" si="1"/>
        <v>1938</v>
      </c>
    </row>
    <row r="11" spans="1:9" s="1465" customFormat="1" ht="12.75" customHeight="1">
      <c r="A11" s="1462" t="s">
        <v>1013</v>
      </c>
      <c r="B11" s="1463" t="s">
        <v>1974</v>
      </c>
      <c r="C11" s="1464">
        <v>4915</v>
      </c>
      <c r="D11" s="1464">
        <v>1046</v>
      </c>
      <c r="E11" s="1464"/>
      <c r="F11" s="1464"/>
      <c r="G11" s="1464">
        <v>9400</v>
      </c>
      <c r="H11" s="1464">
        <f t="shared" si="0"/>
        <v>10446</v>
      </c>
      <c r="I11" s="1464">
        <f t="shared" si="1"/>
        <v>15361</v>
      </c>
    </row>
    <row r="12" spans="1:9" s="1465" customFormat="1" ht="28.5" customHeight="1">
      <c r="A12" s="1462" t="s">
        <v>1015</v>
      </c>
      <c r="B12" s="1466" t="s">
        <v>122</v>
      </c>
      <c r="C12" s="1464">
        <v>267</v>
      </c>
      <c r="D12" s="1464">
        <v>9526</v>
      </c>
      <c r="E12" s="1464"/>
      <c r="F12" s="1464">
        <v>-1055</v>
      </c>
      <c r="G12" s="1464">
        <v>-5109</v>
      </c>
      <c r="H12" s="1464">
        <f t="shared" si="0"/>
        <v>3362</v>
      </c>
      <c r="I12" s="1464">
        <f t="shared" si="1"/>
        <v>3629</v>
      </c>
    </row>
    <row r="13" spans="1:9" s="1465" customFormat="1" ht="12.75" customHeight="1">
      <c r="A13" s="1462" t="s">
        <v>1017</v>
      </c>
      <c r="B13" s="1463" t="s">
        <v>2022</v>
      </c>
      <c r="C13" s="1464">
        <v>1</v>
      </c>
      <c r="D13" s="1464">
        <v>647</v>
      </c>
      <c r="E13" s="1464">
        <v>-543</v>
      </c>
      <c r="F13" s="1464">
        <v>-5090</v>
      </c>
      <c r="G13" s="1464">
        <v>7182</v>
      </c>
      <c r="H13" s="1464">
        <f t="shared" si="0"/>
        <v>2196</v>
      </c>
      <c r="I13" s="1464">
        <f t="shared" si="1"/>
        <v>2197</v>
      </c>
    </row>
    <row r="14" spans="1:9" s="1465" customFormat="1" ht="15.75" customHeight="1">
      <c r="A14" s="1462" t="s">
        <v>1019</v>
      </c>
      <c r="B14" s="1463" t="s">
        <v>1845</v>
      </c>
      <c r="C14" s="1464">
        <v>36</v>
      </c>
      <c r="D14" s="1464">
        <v>681</v>
      </c>
      <c r="E14" s="1464"/>
      <c r="F14" s="1464"/>
      <c r="G14" s="1464">
        <v>1436</v>
      </c>
      <c r="H14" s="1464">
        <f t="shared" si="0"/>
        <v>2117</v>
      </c>
      <c r="I14" s="1464">
        <f t="shared" si="1"/>
        <v>2153</v>
      </c>
    </row>
    <row r="15" spans="1:9" s="1465" customFormat="1" ht="12.75" customHeight="1">
      <c r="A15" s="1462" t="s">
        <v>1021</v>
      </c>
      <c r="B15" s="1463" t="s">
        <v>2020</v>
      </c>
      <c r="C15" s="1464">
        <v>5666</v>
      </c>
      <c r="D15" s="1464">
        <v>1665</v>
      </c>
      <c r="E15" s="1464">
        <v>-15393</v>
      </c>
      <c r="F15" s="1464">
        <v>-3026</v>
      </c>
      <c r="G15" s="1464">
        <v>23384</v>
      </c>
      <c r="H15" s="1464">
        <f t="shared" si="0"/>
        <v>6630</v>
      </c>
      <c r="I15" s="1464">
        <f t="shared" si="1"/>
        <v>12296</v>
      </c>
    </row>
    <row r="16" spans="1:9" s="1465" customFormat="1" ht="12.75" customHeight="1">
      <c r="A16" s="1462" t="s">
        <v>1023</v>
      </c>
      <c r="B16" s="1463" t="s">
        <v>1846</v>
      </c>
      <c r="C16" s="1464"/>
      <c r="D16" s="1464">
        <v>135</v>
      </c>
      <c r="E16" s="1464"/>
      <c r="F16" s="1464"/>
      <c r="G16" s="1464">
        <v>6332</v>
      </c>
      <c r="H16" s="1464">
        <f t="shared" si="0"/>
        <v>6467</v>
      </c>
      <c r="I16" s="1464">
        <f t="shared" si="1"/>
        <v>6467</v>
      </c>
    </row>
    <row r="17" spans="1:9" s="1465" customFormat="1" ht="12.75" customHeight="1">
      <c r="A17" s="1462" t="s">
        <v>1025</v>
      </c>
      <c r="B17" s="1463" t="s">
        <v>2016</v>
      </c>
      <c r="C17" s="1464">
        <v>204</v>
      </c>
      <c r="D17" s="1464">
        <v>893</v>
      </c>
      <c r="E17" s="1464"/>
      <c r="F17" s="1464"/>
      <c r="G17" s="1464">
        <v>8570</v>
      </c>
      <c r="H17" s="1464">
        <f t="shared" si="0"/>
        <v>9463</v>
      </c>
      <c r="I17" s="1464">
        <f t="shared" si="1"/>
        <v>9667</v>
      </c>
    </row>
    <row r="18" spans="1:9" s="1465" customFormat="1" ht="12.75" customHeight="1">
      <c r="A18" s="1462" t="s">
        <v>1046</v>
      </c>
      <c r="B18" s="1463" t="s">
        <v>1847</v>
      </c>
      <c r="C18" s="1464"/>
      <c r="D18" s="1464">
        <v>366</v>
      </c>
      <c r="E18" s="1464"/>
      <c r="F18" s="1464"/>
      <c r="G18" s="1464">
        <v>7159</v>
      </c>
      <c r="H18" s="1464">
        <f t="shared" si="0"/>
        <v>7525</v>
      </c>
      <c r="I18" s="1464">
        <f t="shared" si="1"/>
        <v>7525</v>
      </c>
    </row>
    <row r="19" spans="1:9" s="1465" customFormat="1" ht="12.75" customHeight="1">
      <c r="A19" s="1462" t="s">
        <v>1055</v>
      </c>
      <c r="B19" s="1463" t="s">
        <v>1848</v>
      </c>
      <c r="C19" s="1464"/>
      <c r="D19" s="1464"/>
      <c r="E19" s="1464"/>
      <c r="F19" s="1464"/>
      <c r="G19" s="1464">
        <v>239</v>
      </c>
      <c r="H19" s="1464">
        <f t="shared" si="0"/>
        <v>239</v>
      </c>
      <c r="I19" s="1464">
        <f t="shared" si="1"/>
        <v>239</v>
      </c>
    </row>
    <row r="20" spans="1:9" s="1465" customFormat="1" ht="12.75" customHeight="1">
      <c r="A20" s="1462" t="s">
        <v>1057</v>
      </c>
      <c r="B20" s="1463" t="s">
        <v>1849</v>
      </c>
      <c r="C20" s="1464">
        <v>962</v>
      </c>
      <c r="D20" s="1464">
        <v>1708</v>
      </c>
      <c r="E20" s="1464">
        <v>-716</v>
      </c>
      <c r="F20" s="1464"/>
      <c r="G20" s="1464">
        <v>90</v>
      </c>
      <c r="H20" s="1464">
        <f t="shared" si="0"/>
        <v>1082</v>
      </c>
      <c r="I20" s="1464">
        <f t="shared" si="1"/>
        <v>2044</v>
      </c>
    </row>
    <row r="21" spans="1:9" s="1465" customFormat="1" ht="12.75" customHeight="1">
      <c r="A21" s="1462" t="s">
        <v>1063</v>
      </c>
      <c r="B21" s="1463" t="s">
        <v>1850</v>
      </c>
      <c r="C21" s="1464">
        <v>234</v>
      </c>
      <c r="D21" s="1464">
        <v>5830</v>
      </c>
      <c r="E21" s="1464"/>
      <c r="F21" s="1464"/>
      <c r="G21" s="1464">
        <v>4326</v>
      </c>
      <c r="H21" s="1464">
        <f t="shared" si="0"/>
        <v>10156</v>
      </c>
      <c r="I21" s="1464">
        <f t="shared" si="1"/>
        <v>10390</v>
      </c>
    </row>
    <row r="22" spans="1:9" s="1465" customFormat="1" ht="12.75" customHeight="1">
      <c r="A22" s="1462" t="s">
        <v>1065</v>
      </c>
      <c r="B22" s="1463" t="s">
        <v>1806</v>
      </c>
      <c r="C22" s="1464">
        <v>170</v>
      </c>
      <c r="D22" s="1464">
        <v>-115</v>
      </c>
      <c r="E22" s="1464">
        <v>-375</v>
      </c>
      <c r="F22" s="1464"/>
      <c r="G22" s="1464">
        <v>2594</v>
      </c>
      <c r="H22" s="1464">
        <f t="shared" si="0"/>
        <v>2104</v>
      </c>
      <c r="I22" s="1464">
        <f t="shared" si="1"/>
        <v>2274</v>
      </c>
    </row>
    <row r="23" spans="1:9" s="1465" customFormat="1" ht="12.75" customHeight="1">
      <c r="A23" s="1462" t="s">
        <v>1086</v>
      </c>
      <c r="B23" s="1463" t="s">
        <v>123</v>
      </c>
      <c r="C23" s="1464">
        <v>8932</v>
      </c>
      <c r="D23" s="1464">
        <v>56529</v>
      </c>
      <c r="E23" s="1464"/>
      <c r="F23" s="1464">
        <v>-3443</v>
      </c>
      <c r="G23" s="1464">
        <v>29312</v>
      </c>
      <c r="H23" s="1464">
        <f t="shared" si="0"/>
        <v>82398</v>
      </c>
      <c r="I23" s="1464">
        <f t="shared" si="1"/>
        <v>91330</v>
      </c>
    </row>
    <row r="24" spans="1:9" s="1465" customFormat="1" ht="12.75" customHeight="1">
      <c r="A24" s="1462" t="s">
        <v>1095</v>
      </c>
      <c r="B24" s="1463" t="s">
        <v>1944</v>
      </c>
      <c r="C24" s="1464">
        <v>90</v>
      </c>
      <c r="D24" s="1464">
        <v>635</v>
      </c>
      <c r="E24" s="1464"/>
      <c r="F24" s="1464"/>
      <c r="G24" s="1464"/>
      <c r="H24" s="1464">
        <f t="shared" si="0"/>
        <v>635</v>
      </c>
      <c r="I24" s="1464">
        <f t="shared" si="1"/>
        <v>725</v>
      </c>
    </row>
    <row r="25" spans="1:9" s="1465" customFormat="1" ht="12.75" customHeight="1">
      <c r="A25" s="1462" t="s">
        <v>1102</v>
      </c>
      <c r="B25" s="1463" t="s">
        <v>1865</v>
      </c>
      <c r="C25" s="1464">
        <v>5548</v>
      </c>
      <c r="D25" s="1464">
        <v>933</v>
      </c>
      <c r="E25" s="1464"/>
      <c r="F25" s="1464"/>
      <c r="G25" s="1464">
        <v>1972</v>
      </c>
      <c r="H25" s="1464">
        <f t="shared" si="0"/>
        <v>2905</v>
      </c>
      <c r="I25" s="1464">
        <f t="shared" si="1"/>
        <v>8453</v>
      </c>
    </row>
    <row r="26" spans="1:9" s="1465" customFormat="1" ht="12.75" customHeight="1">
      <c r="A26" s="1462" t="s">
        <v>1108</v>
      </c>
      <c r="B26" s="1463" t="s">
        <v>1921</v>
      </c>
      <c r="C26" s="1464">
        <v>436</v>
      </c>
      <c r="D26" s="1464">
        <v>1999</v>
      </c>
      <c r="E26" s="1464"/>
      <c r="F26" s="1464"/>
      <c r="G26" s="1464">
        <v>24801</v>
      </c>
      <c r="H26" s="1464">
        <f t="shared" si="0"/>
        <v>26800</v>
      </c>
      <c r="I26" s="1464">
        <f t="shared" si="1"/>
        <v>27236</v>
      </c>
    </row>
    <row r="27" spans="1:9" s="1465" customFormat="1" ht="12.75" customHeight="1">
      <c r="A27" s="1462" t="s">
        <v>1125</v>
      </c>
      <c r="B27" s="1463" t="s">
        <v>1863</v>
      </c>
      <c r="C27" s="1464">
        <v>743</v>
      </c>
      <c r="D27" s="1464">
        <v>-431</v>
      </c>
      <c r="E27" s="1464"/>
      <c r="F27" s="1464"/>
      <c r="G27" s="1464">
        <v>3520</v>
      </c>
      <c r="H27" s="1464">
        <f t="shared" si="0"/>
        <v>3089</v>
      </c>
      <c r="I27" s="1464">
        <f t="shared" si="1"/>
        <v>3832</v>
      </c>
    </row>
    <row r="28" spans="1:9" s="1465" customFormat="1" ht="12.75" customHeight="1">
      <c r="A28" s="1462" t="s">
        <v>1132</v>
      </c>
      <c r="B28" s="1463" t="s">
        <v>1864</v>
      </c>
      <c r="C28" s="1464">
        <v>328</v>
      </c>
      <c r="D28" s="1464">
        <v>5921</v>
      </c>
      <c r="E28" s="1464"/>
      <c r="F28" s="1464">
        <v>-2713</v>
      </c>
      <c r="G28" s="1464">
        <v>14229</v>
      </c>
      <c r="H28" s="1464">
        <f t="shared" si="0"/>
        <v>17437</v>
      </c>
      <c r="I28" s="1464">
        <f t="shared" si="1"/>
        <v>17765</v>
      </c>
    </row>
    <row r="29" spans="1:9" s="1465" customFormat="1" ht="12.75" customHeight="1">
      <c r="A29" s="1462" t="s">
        <v>1140</v>
      </c>
      <c r="B29" s="1463" t="s">
        <v>1996</v>
      </c>
      <c r="C29" s="1464">
        <v>2865</v>
      </c>
      <c r="D29" s="1464">
        <v>988</v>
      </c>
      <c r="E29" s="1464">
        <v>-300</v>
      </c>
      <c r="F29" s="1464">
        <v>-2364</v>
      </c>
      <c r="G29" s="1464">
        <v>2576</v>
      </c>
      <c r="H29" s="1464">
        <f t="shared" si="0"/>
        <v>900</v>
      </c>
      <c r="I29" s="1464">
        <f t="shared" si="1"/>
        <v>3765</v>
      </c>
    </row>
    <row r="30" spans="1:9" s="1465" customFormat="1" ht="12.75" customHeight="1">
      <c r="A30" s="1462" t="s">
        <v>1144</v>
      </c>
      <c r="B30" s="1463" t="s">
        <v>1924</v>
      </c>
      <c r="C30" s="1464">
        <v>11843</v>
      </c>
      <c r="D30" s="1464">
        <v>199</v>
      </c>
      <c r="E30" s="1464">
        <v>-6012</v>
      </c>
      <c r="F30" s="1464"/>
      <c r="G30" s="1464">
        <v>2526</v>
      </c>
      <c r="H30" s="1464">
        <f t="shared" si="0"/>
        <v>-3287</v>
      </c>
      <c r="I30" s="1464">
        <f t="shared" si="1"/>
        <v>8556</v>
      </c>
    </row>
    <row r="31" spans="1:9" ht="5.25" customHeight="1">
      <c r="A31" s="1462"/>
      <c r="B31" s="1465"/>
      <c r="C31" s="1467"/>
      <c r="D31" s="1467"/>
      <c r="E31" s="1467"/>
      <c r="F31" s="1467"/>
      <c r="G31" s="1467"/>
      <c r="H31" s="1467"/>
      <c r="I31" s="1467"/>
    </row>
    <row r="32" spans="1:9" ht="12.75" customHeight="1">
      <c r="A32" s="1468"/>
      <c r="B32" s="1469" t="s">
        <v>1338</v>
      </c>
      <c r="C32" s="1470">
        <f>SUM(C9:C30)</f>
        <v>88547</v>
      </c>
      <c r="D32" s="1470">
        <f>SUM(D9:D31)</f>
        <v>91217</v>
      </c>
      <c r="E32" s="1470">
        <f>SUM(E9:E31)</f>
        <v>-23339</v>
      </c>
      <c r="F32" s="1470">
        <f>SUM(F9:F31)</f>
        <v>-32107</v>
      </c>
      <c r="G32" s="1470">
        <f>SUM(G9:G31)</f>
        <v>153747</v>
      </c>
      <c r="H32" s="1470">
        <f>SUM(H9:H31)</f>
        <v>189518</v>
      </c>
      <c r="I32" s="1471">
        <f>SUM(C32:G32)</f>
        <v>278065</v>
      </c>
    </row>
    <row r="33" ht="5.25" customHeight="1"/>
    <row r="34" spans="1:9" s="1465" customFormat="1" ht="11.25" customHeight="1">
      <c r="A34" s="1462"/>
      <c r="B34" s="1465" t="s">
        <v>124</v>
      </c>
      <c r="C34" s="1472">
        <v>2100255</v>
      </c>
      <c r="D34" s="1472">
        <v>54916</v>
      </c>
      <c r="E34" s="1472">
        <v>-369859</v>
      </c>
      <c r="F34" s="1472"/>
      <c r="G34" s="1472">
        <v>-44433</v>
      </c>
      <c r="H34" s="1464">
        <f>SUM(D34:G34)</f>
        <v>-359376</v>
      </c>
      <c r="I34" s="1464">
        <f>SUM(C34:G34)</f>
        <v>1740879</v>
      </c>
    </row>
    <row r="35" ht="4.5" customHeight="1" thickBot="1"/>
    <row r="36" spans="1:9" ht="15.75" customHeight="1" thickBot="1">
      <c r="A36" s="1473"/>
      <c r="B36" s="1474" t="s">
        <v>125</v>
      </c>
      <c r="C36" s="1475">
        <f aca="true" t="shared" si="2" ref="C36:H36">SUM(C32:C35)</f>
        <v>2188802</v>
      </c>
      <c r="D36" s="1475">
        <f t="shared" si="2"/>
        <v>146133</v>
      </c>
      <c r="E36" s="1475">
        <f t="shared" si="2"/>
        <v>-393198</v>
      </c>
      <c r="F36" s="1475">
        <f t="shared" si="2"/>
        <v>-32107</v>
      </c>
      <c r="G36" s="1475">
        <f t="shared" si="2"/>
        <v>109314</v>
      </c>
      <c r="H36" s="1475">
        <f t="shared" si="2"/>
        <v>-169858</v>
      </c>
      <c r="I36" s="1475">
        <f>SUM(C36:G36)</f>
        <v>2018944</v>
      </c>
    </row>
    <row r="37" ht="13.5" customHeight="1"/>
    <row r="38" ht="13.5" customHeight="1">
      <c r="A38" s="1440"/>
    </row>
    <row r="39" ht="13.5" customHeight="1">
      <c r="A39" s="1440"/>
    </row>
  </sheetData>
  <mergeCells count="6">
    <mergeCell ref="F1:I1"/>
    <mergeCell ref="I6:I7"/>
    <mergeCell ref="A6:A7"/>
    <mergeCell ref="B6:B7"/>
    <mergeCell ref="C6:C7"/>
    <mergeCell ref="D6:H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J67"/>
  <sheetViews>
    <sheetView showGridLines="0" workbookViewId="0" topLeftCell="A1">
      <selection activeCell="L6" sqref="L6"/>
    </sheetView>
  </sheetViews>
  <sheetFormatPr defaultColWidth="9.140625" defaultRowHeight="12.75"/>
  <cols>
    <col min="1" max="1" width="37.00390625" style="771" customWidth="1"/>
    <col min="2" max="2" width="12.7109375" style="771" customWidth="1"/>
    <col min="3" max="3" width="13.28125" style="771" customWidth="1"/>
    <col min="4" max="4" width="13.00390625" style="771" customWidth="1"/>
    <col min="5" max="5" width="13.421875" style="771" customWidth="1"/>
    <col min="6" max="6" width="34.28125" style="771" customWidth="1"/>
    <col min="7" max="7" width="12.7109375" style="771" customWidth="1"/>
    <col min="8" max="8" width="13.28125" style="771" customWidth="1"/>
    <col min="9" max="9" width="12.28125" style="771" customWidth="1"/>
    <col min="10" max="10" width="12.421875" style="771" customWidth="1"/>
    <col min="11" max="16384" width="9.140625" style="771" customWidth="1"/>
  </cols>
  <sheetData>
    <row r="1" spans="1:10" ht="19.5" customHeight="1">
      <c r="A1" s="769" t="s">
        <v>1824</v>
      </c>
      <c r="B1" s="770"/>
      <c r="C1" s="770"/>
      <c r="D1" s="770"/>
      <c r="E1" s="770"/>
      <c r="F1" s="769"/>
      <c r="G1" s="965" t="s">
        <v>1673</v>
      </c>
      <c r="H1" s="965"/>
      <c r="I1" s="965"/>
      <c r="J1" s="965"/>
    </row>
    <row r="2" spans="1:10" ht="31.5" customHeight="1">
      <c r="A2" s="772"/>
      <c r="B2" s="770"/>
      <c r="C2" s="770"/>
      <c r="D2" s="770"/>
      <c r="E2" s="770"/>
      <c r="F2" s="769"/>
      <c r="G2" s="769"/>
      <c r="H2" s="769"/>
      <c r="I2" s="769"/>
      <c r="J2" s="769"/>
    </row>
    <row r="3" spans="1:10" ht="33" customHeight="1" thickBot="1">
      <c r="A3" s="772"/>
      <c r="B3" s="770"/>
      <c r="C3" s="770"/>
      <c r="D3" s="770"/>
      <c r="E3" s="770"/>
      <c r="F3" s="769"/>
      <c r="G3" s="769"/>
      <c r="H3" s="769"/>
      <c r="I3" s="773"/>
      <c r="J3" s="774" t="s">
        <v>1833</v>
      </c>
    </row>
    <row r="4" spans="1:10" ht="24" customHeight="1" thickBot="1">
      <c r="A4" s="958" t="s">
        <v>1918</v>
      </c>
      <c r="B4" s="959"/>
      <c r="C4" s="959"/>
      <c r="D4" s="959"/>
      <c r="E4" s="959"/>
      <c r="F4" s="958" t="s">
        <v>1919</v>
      </c>
      <c r="G4" s="959"/>
      <c r="H4" s="959"/>
      <c r="I4" s="959"/>
      <c r="J4" s="962"/>
    </row>
    <row r="5" spans="1:10" ht="23.25" customHeight="1">
      <c r="A5" s="956" t="s">
        <v>725</v>
      </c>
      <c r="B5" s="960" t="s">
        <v>925</v>
      </c>
      <c r="C5" s="960" t="s">
        <v>926</v>
      </c>
      <c r="D5" s="960" t="s">
        <v>927</v>
      </c>
      <c r="E5" s="966" t="s">
        <v>1594</v>
      </c>
      <c r="F5" s="956" t="s">
        <v>725</v>
      </c>
      <c r="G5" s="960" t="s">
        <v>925</v>
      </c>
      <c r="H5" s="960" t="s">
        <v>926</v>
      </c>
      <c r="I5" s="960" t="s">
        <v>927</v>
      </c>
      <c r="J5" s="963" t="s">
        <v>1594</v>
      </c>
    </row>
    <row r="6" spans="1:10" ht="57" customHeight="1" thickBot="1">
      <c r="A6" s="957"/>
      <c r="B6" s="961"/>
      <c r="C6" s="961"/>
      <c r="D6" s="961"/>
      <c r="E6" s="967"/>
      <c r="F6" s="957"/>
      <c r="G6" s="961"/>
      <c r="H6" s="961"/>
      <c r="I6" s="961"/>
      <c r="J6" s="964"/>
    </row>
    <row r="7" spans="1:10" ht="29.25" customHeight="1">
      <c r="A7" s="775" t="s">
        <v>1704</v>
      </c>
      <c r="B7" s="776">
        <v>593197</v>
      </c>
      <c r="C7" s="776">
        <v>736107</v>
      </c>
      <c r="D7" s="777">
        <v>723992</v>
      </c>
      <c r="E7" s="778">
        <f>D7/C7*100</f>
        <v>98.35417948749298</v>
      </c>
      <c r="F7" s="779" t="s">
        <v>726</v>
      </c>
      <c r="G7" s="780">
        <v>7594699</v>
      </c>
      <c r="H7" s="781">
        <v>8238928</v>
      </c>
      <c r="I7" s="782">
        <v>7998905</v>
      </c>
      <c r="J7" s="783">
        <f>I7/H7*100</f>
        <v>97.08672050538614</v>
      </c>
    </row>
    <row r="8" spans="1:10" ht="36">
      <c r="A8" s="784" t="s">
        <v>948</v>
      </c>
      <c r="B8" s="785">
        <v>22594</v>
      </c>
      <c r="C8" s="786">
        <v>88951</v>
      </c>
      <c r="D8" s="787">
        <v>88962</v>
      </c>
      <c r="E8" s="788">
        <f aca="true" t="shared" si="0" ref="E8:E62">D8/C8*100</f>
        <v>100.01236635900665</v>
      </c>
      <c r="F8" s="789" t="s">
        <v>729</v>
      </c>
      <c r="G8" s="790">
        <v>66931</v>
      </c>
      <c r="H8" s="791">
        <v>222564</v>
      </c>
      <c r="I8" s="792">
        <v>145772</v>
      </c>
      <c r="J8" s="793">
        <f>I8/H8*100</f>
        <v>65.4966661274959</v>
      </c>
    </row>
    <row r="9" spans="1:10" ht="27.75" customHeight="1">
      <c r="A9" s="784" t="s">
        <v>950</v>
      </c>
      <c r="B9" s="785">
        <v>32137</v>
      </c>
      <c r="C9" s="786">
        <v>87263</v>
      </c>
      <c r="D9" s="787">
        <v>74597</v>
      </c>
      <c r="E9" s="788">
        <f t="shared" si="0"/>
        <v>85.48525721095997</v>
      </c>
      <c r="F9" s="789"/>
      <c r="G9" s="790"/>
      <c r="H9" s="791"/>
      <c r="I9" s="792"/>
      <c r="J9" s="793"/>
    </row>
    <row r="10" spans="1:10" ht="25.5" customHeight="1">
      <c r="A10" s="784" t="s">
        <v>952</v>
      </c>
      <c r="B10" s="785">
        <v>203490</v>
      </c>
      <c r="C10" s="786">
        <v>209888</v>
      </c>
      <c r="D10" s="787">
        <v>209888</v>
      </c>
      <c r="E10" s="788">
        <f t="shared" si="0"/>
        <v>100</v>
      </c>
      <c r="F10" s="789" t="s">
        <v>727</v>
      </c>
      <c r="G10" s="791">
        <v>31567</v>
      </c>
      <c r="H10" s="791">
        <v>133649</v>
      </c>
      <c r="I10" s="792">
        <v>79915</v>
      </c>
      <c r="J10" s="793">
        <f>I10/H10*100</f>
        <v>59.794686080703926</v>
      </c>
    </row>
    <row r="11" spans="1:10" ht="32.25" customHeight="1">
      <c r="A11" s="784" t="s">
        <v>953</v>
      </c>
      <c r="B11" s="786">
        <v>39000</v>
      </c>
      <c r="C11" s="786">
        <v>48314</v>
      </c>
      <c r="D11" s="787">
        <v>42060</v>
      </c>
      <c r="E11" s="788">
        <f t="shared" si="0"/>
        <v>87.05551185991638</v>
      </c>
      <c r="F11" s="794"/>
      <c r="G11" s="795"/>
      <c r="H11" s="795"/>
      <c r="I11" s="797"/>
      <c r="J11" s="793"/>
    </row>
    <row r="12" spans="1:10" ht="29.25" customHeight="1">
      <c r="A12" s="784" t="s">
        <v>949</v>
      </c>
      <c r="B12" s="786">
        <v>7546</v>
      </c>
      <c r="C12" s="786">
        <v>119476</v>
      </c>
      <c r="D12" s="787">
        <v>117930</v>
      </c>
      <c r="E12" s="788">
        <f t="shared" si="0"/>
        <v>98.70601627105026</v>
      </c>
      <c r="F12" s="798"/>
      <c r="G12" s="799"/>
      <c r="H12" s="799"/>
      <c r="I12" s="800"/>
      <c r="J12" s="793"/>
    </row>
    <row r="13" spans="1:10" ht="29.25" customHeight="1">
      <c r="A13" s="801" t="s">
        <v>931</v>
      </c>
      <c r="B13" s="786"/>
      <c r="C13" s="786">
        <v>2535</v>
      </c>
      <c r="D13" s="787">
        <v>2583</v>
      </c>
      <c r="E13" s="788">
        <f t="shared" si="0"/>
        <v>101.89349112426036</v>
      </c>
      <c r="F13" s="798"/>
      <c r="G13" s="799"/>
      <c r="H13" s="799"/>
      <c r="I13" s="800"/>
      <c r="J13" s="793"/>
    </row>
    <row r="14" spans="1:10" ht="29.25" customHeight="1">
      <c r="A14" s="801" t="s">
        <v>1440</v>
      </c>
      <c r="B14" s="786"/>
      <c r="C14" s="786">
        <v>202532</v>
      </c>
      <c r="D14" s="787">
        <v>181004</v>
      </c>
      <c r="E14" s="788">
        <f t="shared" si="0"/>
        <v>89.37056860150496</v>
      </c>
      <c r="F14" s="798"/>
      <c r="G14" s="799"/>
      <c r="H14" s="799"/>
      <c r="I14" s="800"/>
      <c r="J14" s="793"/>
    </row>
    <row r="15" spans="1:10" ht="29.25" customHeight="1">
      <c r="A15" s="801" t="s">
        <v>668</v>
      </c>
      <c r="B15" s="786"/>
      <c r="C15" s="786">
        <v>11180</v>
      </c>
      <c r="D15" s="787">
        <v>11180</v>
      </c>
      <c r="E15" s="788">
        <f t="shared" si="0"/>
        <v>100</v>
      </c>
      <c r="F15" s="798"/>
      <c r="G15" s="799"/>
      <c r="H15" s="799"/>
      <c r="I15" s="800"/>
      <c r="J15" s="793"/>
    </row>
    <row r="16" spans="1:10" ht="27">
      <c r="A16" s="802" t="s">
        <v>1763</v>
      </c>
      <c r="B16" s="799">
        <f>'1.sz. melléklet'!J352</f>
        <v>897964</v>
      </c>
      <c r="C16" s="799">
        <f>'1.sz. melléklet'!K352</f>
        <v>1506246</v>
      </c>
      <c r="D16" s="799">
        <f>'1.sz. melléklet'!L352</f>
        <v>1452196</v>
      </c>
      <c r="E16" s="803">
        <f t="shared" si="0"/>
        <v>96.41160872792359</v>
      </c>
      <c r="F16" s="798" t="s">
        <v>1764</v>
      </c>
      <c r="G16" s="799">
        <f>'2.sz. melléklet'!J471</f>
        <v>7693197</v>
      </c>
      <c r="H16" s="799">
        <f>'2.sz. melléklet'!K471</f>
        <v>8595141</v>
      </c>
      <c r="I16" s="799">
        <f>'2.sz. melléklet'!L471</f>
        <v>8224592</v>
      </c>
      <c r="J16" s="804">
        <f aca="true" t="shared" si="1" ref="J16:J22">I16/H16*100</f>
        <v>95.68885490069331</v>
      </c>
    </row>
    <row r="17" spans="1:10" ht="39.75" customHeight="1">
      <c r="A17" s="784" t="s">
        <v>899</v>
      </c>
      <c r="B17" s="790">
        <f>'1.sz. melléklet'!J398</f>
        <v>364924</v>
      </c>
      <c r="C17" s="790">
        <f>'1.sz. melléklet'!K398</f>
        <v>367100</v>
      </c>
      <c r="D17" s="790">
        <f>'1.sz. melléklet'!L398</f>
        <v>370616</v>
      </c>
      <c r="E17" s="805">
        <f t="shared" si="0"/>
        <v>100.95777717243257</v>
      </c>
      <c r="F17" s="806" t="s">
        <v>1800</v>
      </c>
      <c r="G17" s="807">
        <f>'2.sz. melléklet'!J1699</f>
        <v>2961794</v>
      </c>
      <c r="H17" s="807">
        <f>'2.sz. melléklet'!K1699</f>
        <v>3592332</v>
      </c>
      <c r="I17" s="807">
        <f>'2.sz. melléklet'!L1699</f>
        <v>3315820</v>
      </c>
      <c r="J17" s="808">
        <f t="shared" si="1"/>
        <v>92.30271589596953</v>
      </c>
    </row>
    <row r="18" spans="1:10" ht="33.75" customHeight="1">
      <c r="A18" s="784" t="s">
        <v>903</v>
      </c>
      <c r="B18" s="790">
        <f>'1.sz. melléklet'!J407</f>
        <v>43692</v>
      </c>
      <c r="C18" s="790">
        <f>'1.sz. melléklet'!K407</f>
        <v>1021</v>
      </c>
      <c r="D18" s="790">
        <f>'1.sz. melléklet'!L407</f>
        <v>1901</v>
      </c>
      <c r="E18" s="805">
        <f t="shared" si="0"/>
        <v>186.1900097943193</v>
      </c>
      <c r="F18" s="806" t="s">
        <v>733</v>
      </c>
      <c r="G18" s="807">
        <f>'2.sz. melléklet'!J1823</f>
        <v>427730</v>
      </c>
      <c r="H18" s="807">
        <f>'2.sz. melléklet'!K1823</f>
        <v>475898</v>
      </c>
      <c r="I18" s="807">
        <f>'2.sz. melléklet'!L1823</f>
        <v>405798</v>
      </c>
      <c r="J18" s="808">
        <f t="shared" si="1"/>
        <v>85.26995280501284</v>
      </c>
    </row>
    <row r="19" spans="1:10" ht="22.5" customHeight="1">
      <c r="A19" s="784" t="s">
        <v>730</v>
      </c>
      <c r="B19" s="790">
        <f>'1.sz. melléklet'!J413</f>
        <v>325000</v>
      </c>
      <c r="C19" s="790">
        <f>'1.sz. melléklet'!K413</f>
        <v>325000</v>
      </c>
      <c r="D19" s="790">
        <f>'1.sz. melléklet'!L413</f>
        <v>408588</v>
      </c>
      <c r="E19" s="805">
        <f t="shared" si="0"/>
        <v>125.71938461538461</v>
      </c>
      <c r="F19" s="806" t="s">
        <v>1803</v>
      </c>
      <c r="G19" s="807">
        <f>'2.sz. melléklet'!J1956</f>
        <v>290940</v>
      </c>
      <c r="H19" s="807">
        <f>'2.sz. melléklet'!K1956</f>
        <v>604080</v>
      </c>
      <c r="I19" s="807">
        <f>'2.sz. melléklet'!L1956</f>
        <v>546207</v>
      </c>
      <c r="J19" s="808">
        <f t="shared" si="1"/>
        <v>90.41964640444974</v>
      </c>
    </row>
    <row r="20" spans="1:10" ht="26.25" customHeight="1">
      <c r="A20" s="784" t="s">
        <v>689</v>
      </c>
      <c r="B20" s="790">
        <f>'1.sz. melléklet'!J424</f>
        <v>2299800</v>
      </c>
      <c r="C20" s="790">
        <f>'1.sz. melléklet'!K424</f>
        <v>2470258</v>
      </c>
      <c r="D20" s="790">
        <f>'1.sz. melléklet'!L424</f>
        <v>2543314</v>
      </c>
      <c r="E20" s="805">
        <f t="shared" si="0"/>
        <v>102.95742388042059</v>
      </c>
      <c r="F20" s="806" t="s">
        <v>797</v>
      </c>
      <c r="G20" s="807">
        <f>'2.sz. melléklet'!J1962</f>
        <v>110000</v>
      </c>
      <c r="H20" s="807">
        <f>'2.sz. melléklet'!K1962</f>
        <v>625842</v>
      </c>
      <c r="I20" s="807">
        <f>'2.sz. melléklet'!L1962</f>
        <v>337059</v>
      </c>
      <c r="J20" s="808">
        <f t="shared" si="1"/>
        <v>53.8568840058673</v>
      </c>
    </row>
    <row r="21" spans="1:10" ht="28.5" customHeight="1">
      <c r="A21" s="784" t="s">
        <v>905</v>
      </c>
      <c r="B21" s="790">
        <f>'1.sz. melléklet'!J461</f>
        <v>524038</v>
      </c>
      <c r="C21" s="790">
        <f>'1.sz. melléklet'!K461</f>
        <v>524038</v>
      </c>
      <c r="D21" s="790">
        <f>'1.sz. melléklet'!L461</f>
        <v>539730</v>
      </c>
      <c r="E21" s="805">
        <f t="shared" si="0"/>
        <v>102.99443933455208</v>
      </c>
      <c r="F21" s="806" t="s">
        <v>1804</v>
      </c>
      <c r="G21" s="807">
        <f>'2.sz. melléklet'!J2711</f>
        <v>794886</v>
      </c>
      <c r="H21" s="807">
        <f>'2.sz. melléklet'!K2711</f>
        <v>3694732</v>
      </c>
      <c r="I21" s="807">
        <f>'2.sz. melléklet'!L2711</f>
        <v>2833506</v>
      </c>
      <c r="J21" s="808">
        <f t="shared" si="1"/>
        <v>76.69043383931499</v>
      </c>
    </row>
    <row r="22" spans="1:10" ht="30" customHeight="1">
      <c r="A22" s="784" t="s">
        <v>731</v>
      </c>
      <c r="B22" s="790">
        <f>'1.sz. melléklet'!J470</f>
        <v>225810</v>
      </c>
      <c r="C22" s="790">
        <f>'1.sz. melléklet'!K470</f>
        <v>225810</v>
      </c>
      <c r="D22" s="790">
        <f>'1.sz. melléklet'!L470</f>
        <v>230292</v>
      </c>
      <c r="E22" s="805">
        <f t="shared" si="0"/>
        <v>101.98485452371462</v>
      </c>
      <c r="F22" s="806" t="s">
        <v>796</v>
      </c>
      <c r="G22" s="807"/>
      <c r="H22" s="807">
        <f>'2.sz. melléklet'!K2719</f>
        <v>100</v>
      </c>
      <c r="I22" s="807">
        <f>'2.sz. melléklet'!L2719</f>
        <v>100</v>
      </c>
      <c r="J22" s="808">
        <f t="shared" si="1"/>
        <v>100</v>
      </c>
    </row>
    <row r="23" spans="1:10" ht="24">
      <c r="A23" s="784" t="s">
        <v>732</v>
      </c>
      <c r="B23" s="790">
        <f>'1.sz. melléklet'!J479</f>
        <v>664957</v>
      </c>
      <c r="C23" s="790">
        <f>'1.sz. melléklet'!K479</f>
        <v>499957</v>
      </c>
      <c r="D23" s="790">
        <f>'1.sz. melléklet'!L479</f>
        <v>484121</v>
      </c>
      <c r="E23" s="805">
        <f t="shared" si="0"/>
        <v>96.83252759737337</v>
      </c>
      <c r="F23" s="806"/>
      <c r="G23" s="807"/>
      <c r="H23" s="807"/>
      <c r="I23" s="809"/>
      <c r="J23" s="808"/>
    </row>
    <row r="24" spans="1:10" ht="17.25" customHeight="1">
      <c r="A24" s="784" t="s">
        <v>2014</v>
      </c>
      <c r="B24" s="790">
        <f>'1.sz. melléklet'!J487</f>
        <v>98820</v>
      </c>
      <c r="C24" s="790">
        <f>'1.sz. melléklet'!K487</f>
        <v>98820</v>
      </c>
      <c r="D24" s="790">
        <f>'1.sz. melléklet'!L487</f>
        <v>81882</v>
      </c>
      <c r="E24" s="805">
        <f t="shared" si="0"/>
        <v>82.85974499089254</v>
      </c>
      <c r="F24" s="794"/>
      <c r="G24" s="795"/>
      <c r="H24" s="795"/>
      <c r="I24" s="797"/>
      <c r="J24" s="808"/>
    </row>
    <row r="25" spans="1:10" ht="32.25" customHeight="1">
      <c r="A25" s="784" t="s">
        <v>902</v>
      </c>
      <c r="B25" s="790">
        <f>'1.sz. melléklet'!J550</f>
        <v>9000</v>
      </c>
      <c r="C25" s="790">
        <f>'1.sz. melléklet'!K550</f>
        <v>302732</v>
      </c>
      <c r="D25" s="790">
        <f>'1.sz. melléklet'!L550</f>
        <v>299128</v>
      </c>
      <c r="E25" s="805">
        <f t="shared" si="0"/>
        <v>98.8095080797537</v>
      </c>
      <c r="F25" s="794"/>
      <c r="G25" s="795"/>
      <c r="H25" s="795"/>
      <c r="I25" s="797"/>
      <c r="J25" s="808"/>
    </row>
    <row r="26" spans="1:10" ht="28.5" customHeight="1">
      <c r="A26" s="810" t="s">
        <v>734</v>
      </c>
      <c r="B26" s="811">
        <f>'1.sz. melléklet'!J552</f>
        <v>4556041</v>
      </c>
      <c r="C26" s="811">
        <f>'1.sz. melléklet'!K552</f>
        <v>4814736</v>
      </c>
      <c r="D26" s="811">
        <f>'1.sz. melléklet'!L552</f>
        <v>4959572</v>
      </c>
      <c r="E26" s="812">
        <f t="shared" si="0"/>
        <v>103.00818154931028</v>
      </c>
      <c r="F26" s="794"/>
      <c r="G26" s="795"/>
      <c r="H26" s="795"/>
      <c r="I26" s="797"/>
      <c r="J26" s="808"/>
    </row>
    <row r="27" spans="1:10" ht="19.5" customHeight="1">
      <c r="A27" s="294" t="s">
        <v>735</v>
      </c>
      <c r="B27" s="813">
        <f>B26+B16</f>
        <v>5454005</v>
      </c>
      <c r="C27" s="813">
        <f>C26+C16</f>
        <v>6320982</v>
      </c>
      <c r="D27" s="813">
        <f>D26+D16</f>
        <v>6411768</v>
      </c>
      <c r="E27" s="814">
        <f t="shared" si="0"/>
        <v>101.43626417540818</v>
      </c>
      <c r="F27" s="794"/>
      <c r="G27" s="795"/>
      <c r="H27" s="795"/>
      <c r="I27" s="797"/>
      <c r="J27" s="808"/>
    </row>
    <row r="28" spans="1:10" ht="30" customHeight="1">
      <c r="A28" s="294" t="s">
        <v>2015</v>
      </c>
      <c r="B28" s="813">
        <f>'1.sz. melléklet'!J570</f>
        <v>4520</v>
      </c>
      <c r="C28" s="813">
        <f>'1.sz. melléklet'!K570</f>
        <v>26910</v>
      </c>
      <c r="D28" s="813">
        <f>'1.sz. melléklet'!L570</f>
        <v>26806</v>
      </c>
      <c r="E28" s="814">
        <f t="shared" si="0"/>
        <v>99.61352657004831</v>
      </c>
      <c r="F28" s="617" t="s">
        <v>2015</v>
      </c>
      <c r="G28" s="815">
        <f>'2.sz. melléklet'!J2743</f>
        <v>5659</v>
      </c>
      <c r="H28" s="815">
        <f>'2.sz. melléklet'!K2743</f>
        <v>28879</v>
      </c>
      <c r="I28" s="815">
        <f>'2.sz. melléklet'!L2743</f>
        <v>827</v>
      </c>
      <c r="J28" s="816">
        <f>I28/H28*100</f>
        <v>2.8636725648395025</v>
      </c>
    </row>
    <row r="29" spans="1:10" ht="28.5" customHeight="1">
      <c r="A29" s="295" t="s">
        <v>1805</v>
      </c>
      <c r="B29" s="813">
        <f>'1.sz. melléklet'!J588</f>
        <v>130</v>
      </c>
      <c r="C29" s="813">
        <f>'1.sz. melléklet'!K588</f>
        <v>1152</v>
      </c>
      <c r="D29" s="813">
        <f>'1.sz. melléklet'!L588</f>
        <v>1120</v>
      </c>
      <c r="E29" s="814">
        <f t="shared" si="0"/>
        <v>97.22222222222221</v>
      </c>
      <c r="F29" s="617" t="s">
        <v>974</v>
      </c>
      <c r="G29" s="815">
        <f>'2.sz. melléklet'!J2794</f>
        <v>11296</v>
      </c>
      <c r="H29" s="815">
        <f>'2.sz. melléklet'!K2794</f>
        <v>14624</v>
      </c>
      <c r="I29" s="815">
        <f>'2.sz. melléklet'!L2794</f>
        <v>11828</v>
      </c>
      <c r="J29" s="816">
        <f>I29/H29*100</f>
        <v>80.88074398249454</v>
      </c>
    </row>
    <row r="30" spans="1:10" ht="37.5" customHeight="1">
      <c r="A30" s="817" t="s">
        <v>900</v>
      </c>
      <c r="B30" s="790">
        <f>'1.sz. melléklet'!J637</f>
        <v>166633</v>
      </c>
      <c r="C30" s="790">
        <f>'1.sz. melléklet'!K637</f>
        <v>318072</v>
      </c>
      <c r="D30" s="790">
        <f>'1.sz. melléklet'!L637</f>
        <v>330840</v>
      </c>
      <c r="E30" s="805">
        <f t="shared" si="0"/>
        <v>104.01418546744135</v>
      </c>
      <c r="F30" s="617" t="s">
        <v>862</v>
      </c>
      <c r="G30" s="815">
        <f>'2.sz. melléklet'!J2937</f>
        <v>225532</v>
      </c>
      <c r="H30" s="815">
        <f>'2.sz. melléklet'!K2937</f>
        <v>325955</v>
      </c>
      <c r="I30" s="815">
        <f>'2.sz. melléklet'!L2937</f>
        <v>280119</v>
      </c>
      <c r="J30" s="816">
        <f>I30/H30*100</f>
        <v>85.93793621818962</v>
      </c>
    </row>
    <row r="31" spans="1:10" ht="26.25" customHeight="1">
      <c r="A31" s="817" t="s">
        <v>885</v>
      </c>
      <c r="B31" s="790">
        <f>'1.sz. melléklet'!J678</f>
        <v>40980</v>
      </c>
      <c r="C31" s="790">
        <f>'1.sz. melléklet'!K678</f>
        <v>1317751</v>
      </c>
      <c r="D31" s="790">
        <f>'1.sz. melléklet'!L678</f>
        <v>1283702</v>
      </c>
      <c r="E31" s="805">
        <f t="shared" si="0"/>
        <v>97.41612793312243</v>
      </c>
      <c r="F31" s="722" t="s">
        <v>941</v>
      </c>
      <c r="G31" s="815">
        <f>'2.sz. melléklet'!J2992</f>
        <v>268787</v>
      </c>
      <c r="H31" s="815">
        <f>'2.sz. melléklet'!K2992</f>
        <v>282577</v>
      </c>
      <c r="I31" s="815">
        <f>'2.sz. melléklet'!L2992</f>
        <v>258080</v>
      </c>
      <c r="J31" s="816">
        <f>I31/H31*100</f>
        <v>91.33085849166775</v>
      </c>
    </row>
    <row r="32" spans="1:10" ht="29.25" customHeight="1">
      <c r="A32" s="294" t="s">
        <v>906</v>
      </c>
      <c r="B32" s="813">
        <f>'1.sz. melléklet'!J680</f>
        <v>207613</v>
      </c>
      <c r="C32" s="813">
        <f>'1.sz. melléklet'!K680</f>
        <v>1635823</v>
      </c>
      <c r="D32" s="813">
        <f>'1.sz. melléklet'!L680</f>
        <v>1614542</v>
      </c>
      <c r="E32" s="814">
        <f t="shared" si="0"/>
        <v>98.69906462985298</v>
      </c>
      <c r="F32" s="794"/>
      <c r="G32" s="815"/>
      <c r="H32" s="815"/>
      <c r="I32" s="818"/>
      <c r="J32" s="808"/>
    </row>
    <row r="33" spans="1:10" ht="29.25" customHeight="1">
      <c r="A33" s="294" t="s">
        <v>1441</v>
      </c>
      <c r="B33" s="813">
        <f>'1.sz. melléklet'!J689</f>
        <v>1816171</v>
      </c>
      <c r="C33" s="813">
        <f>'1.sz. melléklet'!K689</f>
        <v>1672383</v>
      </c>
      <c r="D33" s="813">
        <f>'1.sz. melléklet'!L689</f>
        <v>1198052</v>
      </c>
      <c r="E33" s="814">
        <f t="shared" si="0"/>
        <v>71.63741798379917</v>
      </c>
      <c r="F33" s="794"/>
      <c r="G33" s="815"/>
      <c r="H33" s="815"/>
      <c r="I33" s="818"/>
      <c r="J33" s="808"/>
    </row>
    <row r="34" spans="1:10" ht="27.75" customHeight="1">
      <c r="A34" s="819" t="s">
        <v>1831</v>
      </c>
      <c r="B34" s="813">
        <f>'1.sz. melléklet'!J696</f>
        <v>35200</v>
      </c>
      <c r="C34" s="813">
        <f>'1.sz. melléklet'!K696</f>
        <v>35200</v>
      </c>
      <c r="D34" s="813">
        <f>'1.sz. melléklet'!L696</f>
        <v>37480</v>
      </c>
      <c r="E34" s="814">
        <f t="shared" si="0"/>
        <v>106.47727272727272</v>
      </c>
      <c r="F34" s="617" t="s">
        <v>1723</v>
      </c>
      <c r="G34" s="815">
        <f>'2.sz. melléklet'!J3033</f>
        <v>1212803</v>
      </c>
      <c r="H34" s="815">
        <f>'2.sz. melléklet'!K3033</f>
        <v>579946</v>
      </c>
      <c r="I34" s="815">
        <f>'2.sz. melléklet'!L3033</f>
        <v>0</v>
      </c>
      <c r="J34" s="808"/>
    </row>
    <row r="35" spans="1:10" ht="24.75" customHeight="1">
      <c r="A35" s="819" t="s">
        <v>1442</v>
      </c>
      <c r="B35" s="813">
        <f>SUM(B33:B34)</f>
        <v>1851371</v>
      </c>
      <c r="C35" s="813">
        <f>SUM(C33:C34)</f>
        <v>1707583</v>
      </c>
      <c r="D35" s="813">
        <f>SUM(D33:D34)</f>
        <v>1235532</v>
      </c>
      <c r="E35" s="814">
        <f t="shared" si="0"/>
        <v>72.3556043835058</v>
      </c>
      <c r="F35" s="617"/>
      <c r="G35" s="815"/>
      <c r="H35" s="815"/>
      <c r="I35" s="818"/>
      <c r="J35" s="808"/>
    </row>
    <row r="36" spans="1:10" ht="23.25" customHeight="1">
      <c r="A36" s="784" t="s">
        <v>1816</v>
      </c>
      <c r="B36" s="790">
        <f>'1.sz. melléklet'!J704</f>
        <v>923737</v>
      </c>
      <c r="C36" s="790">
        <f>'1.sz. melléklet'!K704</f>
        <v>923737</v>
      </c>
      <c r="D36" s="790">
        <f>'1.sz. melléklet'!L704</f>
        <v>872100</v>
      </c>
      <c r="E36" s="805">
        <f t="shared" si="0"/>
        <v>94.40998899037281</v>
      </c>
      <c r="F36" s="617" t="s">
        <v>1725</v>
      </c>
      <c r="G36" s="815">
        <f>'2.sz. melléklet'!J3039</f>
        <v>1300000</v>
      </c>
      <c r="H36" s="815">
        <f>'2.sz. melléklet'!K3039</f>
        <v>0</v>
      </c>
      <c r="I36" s="815">
        <f>'2.sz. melléklet'!L3039</f>
        <v>0</v>
      </c>
      <c r="J36" s="808"/>
    </row>
    <row r="37" spans="1:10" ht="23.25" customHeight="1">
      <c r="A37" s="784" t="s">
        <v>907</v>
      </c>
      <c r="B37" s="820">
        <f>'1.sz. melléklet'!J708</f>
        <v>16723</v>
      </c>
      <c r="C37" s="820">
        <f>'1.sz. melléklet'!K708</f>
        <v>138241</v>
      </c>
      <c r="D37" s="820">
        <f>'1.sz. melléklet'!L708</f>
        <v>138241</v>
      </c>
      <c r="E37" s="805">
        <f t="shared" si="0"/>
        <v>100</v>
      </c>
      <c r="F37" s="794"/>
      <c r="G37" s="795"/>
      <c r="H37" s="795"/>
      <c r="I37" s="797"/>
      <c r="J37" s="808"/>
    </row>
    <row r="38" spans="1:10" ht="22.5" customHeight="1">
      <c r="A38" s="784" t="s">
        <v>1791</v>
      </c>
      <c r="B38" s="790">
        <f>'1.sz. melléklet'!J726</f>
        <v>1200736</v>
      </c>
      <c r="C38" s="790">
        <f>'1.sz. melléklet'!K726</f>
        <v>1230269</v>
      </c>
      <c r="D38" s="790">
        <f>'1.sz. melléklet'!L726</f>
        <v>1230269</v>
      </c>
      <c r="E38" s="805">
        <f t="shared" si="0"/>
        <v>100</v>
      </c>
      <c r="F38" s="617" t="s">
        <v>1444</v>
      </c>
      <c r="G38" s="815">
        <f>'2.sz. melléklet'!J3053</f>
        <v>0</v>
      </c>
      <c r="H38" s="815">
        <f>'2.sz. melléklet'!K3053</f>
        <v>139337</v>
      </c>
      <c r="I38" s="815">
        <f>'2.sz. melléklet'!L3053</f>
        <v>139337</v>
      </c>
      <c r="J38" s="816">
        <f>I38/H38*100</f>
        <v>100</v>
      </c>
    </row>
    <row r="39" spans="1:10" ht="16.5" customHeight="1">
      <c r="A39" s="784" t="s">
        <v>1722</v>
      </c>
      <c r="B39" s="790">
        <f>'1.sz. melléklet'!J730</f>
        <v>345500</v>
      </c>
      <c r="C39" s="790">
        <f>'1.sz. melléklet'!K730</f>
        <v>345500</v>
      </c>
      <c r="D39" s="790">
        <f>'1.sz. melléklet'!L730</f>
        <v>347049</v>
      </c>
      <c r="E39" s="805">
        <f t="shared" si="0"/>
        <v>100.44833574529667</v>
      </c>
      <c r="F39" s="794"/>
      <c r="G39" s="795"/>
      <c r="H39" s="795"/>
      <c r="I39" s="797"/>
      <c r="J39" s="816"/>
    </row>
    <row r="40" spans="1:10" ht="24.75" customHeight="1">
      <c r="A40" s="784" t="s">
        <v>830</v>
      </c>
      <c r="B40" s="790">
        <f>'1.sz. melléklet'!J734</f>
        <v>500</v>
      </c>
      <c r="C40" s="790">
        <f>'1.sz. melléklet'!K734</f>
        <v>500</v>
      </c>
      <c r="D40" s="790">
        <f>'1.sz. melléklet'!L734</f>
        <v>935</v>
      </c>
      <c r="E40" s="805">
        <f t="shared" si="0"/>
        <v>187</v>
      </c>
      <c r="F40" s="617" t="s">
        <v>1941</v>
      </c>
      <c r="G40" s="795"/>
      <c r="H40" s="815">
        <f>'2.sz. melléklet'!K3054</f>
        <v>11180</v>
      </c>
      <c r="I40" s="815">
        <f>'2.sz. melléklet'!L3054</f>
        <v>11180</v>
      </c>
      <c r="J40" s="816">
        <f>I40/H40*100</f>
        <v>100</v>
      </c>
    </row>
    <row r="41" spans="1:10" ht="17.25" customHeight="1">
      <c r="A41" s="784"/>
      <c r="B41" s="790"/>
      <c r="C41" s="790"/>
      <c r="D41" s="790"/>
      <c r="E41" s="821"/>
      <c r="F41" s="617" t="s">
        <v>1621</v>
      </c>
      <c r="G41" s="795"/>
      <c r="H41" s="815"/>
      <c r="I41" s="815"/>
      <c r="J41" s="808"/>
    </row>
    <row r="42" spans="1:10" ht="15.75" customHeight="1">
      <c r="A42" s="295" t="s">
        <v>1724</v>
      </c>
      <c r="B42" s="813">
        <f>'1.sz. melléklet'!J736</f>
        <v>2487196</v>
      </c>
      <c r="C42" s="813">
        <f>'1.sz. melléklet'!K736</f>
        <v>2638247</v>
      </c>
      <c r="D42" s="813">
        <f>'1.sz. melléklet'!L736</f>
        <v>2588594</v>
      </c>
      <c r="E42" s="814">
        <f t="shared" si="0"/>
        <v>98.11795483895177</v>
      </c>
      <c r="F42" s="617" t="s">
        <v>1680</v>
      </c>
      <c r="G42" s="795"/>
      <c r="H42" s="795"/>
      <c r="I42" s="815">
        <f>'2.sz. melléklet'!L3056</f>
        <v>159134</v>
      </c>
      <c r="J42" s="808"/>
    </row>
    <row r="43" spans="1:10" ht="15" customHeight="1">
      <c r="A43" s="784" t="s">
        <v>718</v>
      </c>
      <c r="B43" s="790">
        <f>'1.sz. melléklet'!J755</f>
        <v>3623359</v>
      </c>
      <c r="C43" s="790">
        <f>'1.sz. melléklet'!K755</f>
        <v>3638507</v>
      </c>
      <c r="D43" s="790">
        <f>'1.sz. melléklet'!L755</f>
        <v>3638507</v>
      </c>
      <c r="E43" s="805">
        <f t="shared" si="0"/>
        <v>100</v>
      </c>
      <c r="F43" s="794"/>
      <c r="G43" s="795"/>
      <c r="H43" s="795"/>
      <c r="I43" s="797"/>
      <c r="J43" s="808"/>
    </row>
    <row r="44" spans="1:10" ht="26.25" customHeight="1">
      <c r="A44" s="784" t="s">
        <v>1741</v>
      </c>
      <c r="B44" s="790">
        <f>'1.sz. melléklet'!J761</f>
        <v>34947</v>
      </c>
      <c r="C44" s="790">
        <f>'1.sz. melléklet'!K761</f>
        <v>34947</v>
      </c>
      <c r="D44" s="790">
        <f>'1.sz. melléklet'!L761</f>
        <v>34947</v>
      </c>
      <c r="E44" s="805">
        <f t="shared" si="0"/>
        <v>100</v>
      </c>
      <c r="F44" s="722"/>
      <c r="G44" s="815"/>
      <c r="H44" s="815"/>
      <c r="I44" s="818"/>
      <c r="J44" s="808"/>
    </row>
    <row r="45" spans="1:10" ht="15.75" customHeight="1">
      <c r="A45" s="784" t="s">
        <v>2030</v>
      </c>
      <c r="B45" s="790">
        <f>'1.sz. melléklet'!J767</f>
        <v>19362</v>
      </c>
      <c r="C45" s="790">
        <f>'1.sz. melléklet'!K767</f>
        <v>18619</v>
      </c>
      <c r="D45" s="790">
        <f>'1.sz. melléklet'!L767</f>
        <v>18619</v>
      </c>
      <c r="E45" s="805">
        <f t="shared" si="0"/>
        <v>100</v>
      </c>
      <c r="F45" s="794"/>
      <c r="G45" s="815"/>
      <c r="H45" s="815"/>
      <c r="I45" s="818"/>
      <c r="J45" s="808"/>
    </row>
    <row r="46" spans="1:10" ht="15.75" customHeight="1">
      <c r="A46" s="784" t="s">
        <v>1710</v>
      </c>
      <c r="B46" s="822">
        <f>'1.sz. melléklet'!J772</f>
        <v>308321</v>
      </c>
      <c r="C46" s="822">
        <f>'1.sz. melléklet'!K772</f>
        <v>464933</v>
      </c>
      <c r="D46" s="822">
        <f>'1.sz. melléklet'!L772</f>
        <v>451889</v>
      </c>
      <c r="E46" s="805">
        <f t="shared" si="0"/>
        <v>97.19443446690168</v>
      </c>
      <c r="F46" s="794"/>
      <c r="G46" s="815"/>
      <c r="H46" s="815"/>
      <c r="I46" s="818"/>
      <c r="J46" s="808"/>
    </row>
    <row r="47" spans="1:10" ht="15.75" customHeight="1">
      <c r="A47" s="784" t="s">
        <v>1892</v>
      </c>
      <c r="B47" s="822">
        <f>'1.sz. melléklet'!J778</f>
        <v>9880</v>
      </c>
      <c r="C47" s="822">
        <f>'1.sz. melléklet'!K778</f>
        <v>10192</v>
      </c>
      <c r="D47" s="822">
        <f>'1.sz. melléklet'!L778</f>
        <v>10037</v>
      </c>
      <c r="E47" s="805">
        <f t="shared" si="0"/>
        <v>98.47919937205651</v>
      </c>
      <c r="F47" s="794"/>
      <c r="G47" s="815"/>
      <c r="H47" s="815"/>
      <c r="I47" s="818"/>
      <c r="J47" s="808"/>
    </row>
    <row r="48" spans="1:10" ht="16.5" customHeight="1">
      <c r="A48" s="784" t="s">
        <v>1711</v>
      </c>
      <c r="B48" s="820">
        <f>'1.sz. melléklet'!J796</f>
        <v>1920</v>
      </c>
      <c r="C48" s="820">
        <f>'1.sz. melléklet'!K796</f>
        <v>596824</v>
      </c>
      <c r="D48" s="820">
        <f>'1.sz. melléklet'!L796</f>
        <v>595127</v>
      </c>
      <c r="E48" s="805">
        <f t="shared" si="0"/>
        <v>99.71566156856963</v>
      </c>
      <c r="F48" s="794"/>
      <c r="G48" s="815"/>
      <c r="H48" s="815"/>
      <c r="I48" s="818"/>
      <c r="J48" s="808"/>
    </row>
    <row r="49" spans="1:10" ht="15" customHeight="1">
      <c r="A49" s="784" t="s">
        <v>1593</v>
      </c>
      <c r="B49" s="820">
        <f>'1.sz. melléklet'!J805</f>
        <v>0</v>
      </c>
      <c r="C49" s="820">
        <f>'1.sz. melléklet'!K805</f>
        <v>103736</v>
      </c>
      <c r="D49" s="820">
        <f>'1.sz. melléklet'!L805</f>
        <v>103736</v>
      </c>
      <c r="E49" s="805">
        <f t="shared" si="0"/>
        <v>100</v>
      </c>
      <c r="F49" s="794"/>
      <c r="G49" s="815"/>
      <c r="H49" s="815"/>
      <c r="I49" s="818"/>
      <c r="J49" s="808"/>
    </row>
    <row r="50" spans="1:10" ht="16.5" customHeight="1">
      <c r="A50" s="784" t="s">
        <v>1513</v>
      </c>
      <c r="B50" s="820">
        <f>'1.sz. melléklet'!J811</f>
        <v>0</v>
      </c>
      <c r="C50" s="820">
        <f>'1.sz. melléklet'!K811</f>
        <v>1500</v>
      </c>
      <c r="D50" s="820">
        <f>'1.sz. melléklet'!L811</f>
        <v>1500</v>
      </c>
      <c r="E50" s="805">
        <f t="shared" si="0"/>
        <v>100</v>
      </c>
      <c r="F50" s="794"/>
      <c r="G50" s="815"/>
      <c r="H50" s="815"/>
      <c r="I50" s="818"/>
      <c r="J50" s="808"/>
    </row>
    <row r="51" spans="1:10" ht="15" customHeight="1">
      <c r="A51" s="784" t="s">
        <v>793</v>
      </c>
      <c r="B51" s="820">
        <f>'1.sz. melléklet'!J816</f>
        <v>0</v>
      </c>
      <c r="C51" s="820">
        <f>'1.sz. melléklet'!K816</f>
        <v>3574</v>
      </c>
      <c r="D51" s="820">
        <f>'1.sz. melléklet'!L816</f>
        <v>3574</v>
      </c>
      <c r="E51" s="805">
        <f t="shared" si="0"/>
        <v>100</v>
      </c>
      <c r="F51" s="794"/>
      <c r="G51" s="815"/>
      <c r="H51" s="815"/>
      <c r="I51" s="818"/>
      <c r="J51" s="808"/>
    </row>
    <row r="52" spans="1:10" ht="15.75" customHeight="1">
      <c r="A52" s="784" t="s">
        <v>784</v>
      </c>
      <c r="B52" s="820">
        <f>'1.sz. melléklet'!J821</f>
        <v>0</v>
      </c>
      <c r="C52" s="820">
        <f>'1.sz. melléklet'!K821</f>
        <v>960</v>
      </c>
      <c r="D52" s="820">
        <f>'1.sz. melléklet'!L821</f>
        <v>960</v>
      </c>
      <c r="E52" s="805">
        <f t="shared" si="0"/>
        <v>100</v>
      </c>
      <c r="F52" s="794"/>
      <c r="G52" s="815"/>
      <c r="H52" s="815"/>
      <c r="I52" s="818"/>
      <c r="J52" s="808"/>
    </row>
    <row r="53" spans="1:10" ht="15.75" customHeight="1">
      <c r="A53" s="294" t="s">
        <v>1726</v>
      </c>
      <c r="B53" s="813">
        <f>'1.sz. melléklet'!J823</f>
        <v>3997789</v>
      </c>
      <c r="C53" s="813">
        <f>'1.sz. melléklet'!K823</f>
        <v>4873792</v>
      </c>
      <c r="D53" s="813">
        <f>'1.sz. melléklet'!L823</f>
        <v>4858896</v>
      </c>
      <c r="E53" s="814">
        <f t="shared" si="0"/>
        <v>99.69436529092748</v>
      </c>
      <c r="F53" s="794"/>
      <c r="G53" s="815"/>
      <c r="H53" s="815"/>
      <c r="I53" s="818"/>
      <c r="J53" s="808"/>
    </row>
    <row r="54" spans="1:10" ht="17.25" customHeight="1">
      <c r="A54" s="294" t="s">
        <v>740</v>
      </c>
      <c r="B54" s="813">
        <f>'1.sz. melléklet'!J843</f>
        <v>1300000</v>
      </c>
      <c r="C54" s="813">
        <f>'1.sz. melléklet'!K843</f>
        <v>1754954</v>
      </c>
      <c r="D54" s="813">
        <f>'1.sz. melléklet'!L843</f>
        <v>1557752</v>
      </c>
      <c r="E54" s="814">
        <f t="shared" si="0"/>
        <v>88.76312427562205</v>
      </c>
      <c r="F54" s="823"/>
      <c r="G54" s="824"/>
      <c r="H54" s="825"/>
      <c r="I54" s="826"/>
      <c r="J54" s="808"/>
    </row>
    <row r="55" spans="1:10" ht="31.5" customHeight="1">
      <c r="A55" s="294" t="s">
        <v>663</v>
      </c>
      <c r="B55" s="813">
        <f>'1.sz. melléklet'!J844</f>
        <v>0</v>
      </c>
      <c r="C55" s="813">
        <f>'1.sz. melléklet'!K844</f>
        <v>11180</v>
      </c>
      <c r="D55" s="813">
        <f>'1.sz. melléklet'!L844</f>
        <v>11180</v>
      </c>
      <c r="E55" s="814">
        <f t="shared" si="0"/>
        <v>100</v>
      </c>
      <c r="F55" s="823"/>
      <c r="G55" s="824"/>
      <c r="H55" s="825"/>
      <c r="I55" s="826"/>
      <c r="J55" s="808"/>
    </row>
    <row r="56" spans="1:10" ht="17.25" customHeight="1" thickBot="1">
      <c r="A56" s="294" t="s">
        <v>939</v>
      </c>
      <c r="B56" s="813">
        <f>'1.sz. melléklet'!J845</f>
        <v>0</v>
      </c>
      <c r="C56" s="813">
        <f>'1.sz. melléklet'!K845</f>
        <v>0</v>
      </c>
      <c r="D56" s="813">
        <f>'1.sz. melléklet'!L845</f>
        <v>-11894</v>
      </c>
      <c r="E56" s="814"/>
      <c r="F56" s="823"/>
      <c r="G56" s="824"/>
      <c r="H56" s="825"/>
      <c r="I56" s="826"/>
      <c r="J56" s="827"/>
    </row>
    <row r="57" spans="1:10" ht="30" customHeight="1" thickBot="1">
      <c r="A57" s="828" t="s">
        <v>1443</v>
      </c>
      <c r="B57" s="484">
        <f>'1.sz. melléklet'!J846</f>
        <v>15302624</v>
      </c>
      <c r="C57" s="751">
        <f>'1.sz. melléklet'!K846</f>
        <v>18970623</v>
      </c>
      <c r="D57" s="752">
        <f>'1.sz. melléklet'!L846</f>
        <v>18294296</v>
      </c>
      <c r="E57" s="760">
        <f t="shared" si="0"/>
        <v>96.434871959661</v>
      </c>
      <c r="F57" s="723" t="s">
        <v>1433</v>
      </c>
      <c r="G57" s="484">
        <f>'2.sz. melléklet'!J3057</f>
        <v>15302624</v>
      </c>
      <c r="H57" s="484">
        <f>'2.sz. melléklet'!K3057</f>
        <v>18970623</v>
      </c>
      <c r="I57" s="484">
        <f>'2.sz. melléklet'!L3057</f>
        <v>16523587</v>
      </c>
      <c r="J57" s="761">
        <f>I57/H57*100</f>
        <v>87.10091914219159</v>
      </c>
    </row>
    <row r="58" spans="1:10" s="839" customFormat="1" ht="27.75" customHeight="1">
      <c r="A58" s="829" t="s">
        <v>1439</v>
      </c>
      <c r="B58" s="830"/>
      <c r="C58" s="831">
        <f>'1.sz. melléklet'!K848</f>
        <v>104953</v>
      </c>
      <c r="D58" s="832">
        <f>'1.sz. melléklet'!L848</f>
        <v>104953</v>
      </c>
      <c r="E58" s="833">
        <f t="shared" si="0"/>
        <v>100</v>
      </c>
      <c r="F58" s="834" t="s">
        <v>1434</v>
      </c>
      <c r="G58" s="835"/>
      <c r="H58" s="836">
        <f>'2.sz. melléklet'!K3059</f>
        <v>102650</v>
      </c>
      <c r="I58" s="837">
        <f>'2.sz. melléklet'!L3059</f>
        <v>102650</v>
      </c>
      <c r="J58" s="838">
        <f>I58/H58*100</f>
        <v>100</v>
      </c>
    </row>
    <row r="59" spans="1:10" s="839" customFormat="1" ht="27.75" customHeight="1">
      <c r="A59" s="840" t="s">
        <v>940</v>
      </c>
      <c r="B59" s="841"/>
      <c r="C59" s="842"/>
      <c r="D59" s="832">
        <f>'1.sz. melléklet'!L849</f>
        <v>2303</v>
      </c>
      <c r="E59" s="843"/>
      <c r="F59" s="844" t="s">
        <v>1445</v>
      </c>
      <c r="G59" s="841"/>
      <c r="H59" s="831">
        <f>'2.sz. melléklet'!K3061</f>
        <v>2303</v>
      </c>
      <c r="I59" s="845">
        <f>'2.sz. melléklet'!L3061</f>
        <v>2303</v>
      </c>
      <c r="J59" s="846">
        <f>I59/H59*100</f>
        <v>100</v>
      </c>
    </row>
    <row r="60" spans="1:10" s="839" customFormat="1" ht="18" customHeight="1">
      <c r="A60" s="847" t="s">
        <v>1609</v>
      </c>
      <c r="B60" s="841"/>
      <c r="C60" s="848"/>
      <c r="D60" s="832">
        <f>'1.sz. melléklet'!L850</f>
        <v>102650</v>
      </c>
      <c r="E60" s="843"/>
      <c r="F60" s="849"/>
      <c r="G60" s="841"/>
      <c r="H60" s="841"/>
      <c r="I60" s="850"/>
      <c r="J60" s="851"/>
    </row>
    <row r="61" spans="1:10" s="839" customFormat="1" ht="24" customHeight="1" thickBot="1">
      <c r="A61" s="852" t="s">
        <v>1627</v>
      </c>
      <c r="B61" s="853"/>
      <c r="C61" s="854"/>
      <c r="D61" s="855">
        <f>'1.sz. melléklet'!L851</f>
        <v>4515</v>
      </c>
      <c r="E61" s="856"/>
      <c r="F61" s="857" t="s">
        <v>1628</v>
      </c>
      <c r="G61" s="853"/>
      <c r="H61" s="853"/>
      <c r="I61" s="858">
        <f>'2.sz. melléklet'!L3062</f>
        <v>4515</v>
      </c>
      <c r="J61" s="859"/>
    </row>
    <row r="62" spans="1:10" s="839" customFormat="1" ht="21" customHeight="1" thickBot="1">
      <c r="A62" s="860" t="s">
        <v>724</v>
      </c>
      <c r="B62" s="484">
        <f>'1.sz. melléklet'!J852</f>
        <v>15302624</v>
      </c>
      <c r="C62" s="484">
        <f>'1.sz. melléklet'!K852</f>
        <v>19075576</v>
      </c>
      <c r="D62" s="484">
        <f>'1.sz. melléklet'!L852</f>
        <v>18508717</v>
      </c>
      <c r="E62" s="861">
        <f t="shared" si="0"/>
        <v>97.02835185684563</v>
      </c>
      <c r="F62" s="862" t="s">
        <v>1916</v>
      </c>
      <c r="G62" s="484">
        <f>'2.sz. melléklet'!J3063</f>
        <v>15302624</v>
      </c>
      <c r="H62" s="484">
        <f>'2.sz. melléklet'!K3063</f>
        <v>19075576</v>
      </c>
      <c r="I62" s="484">
        <f>'2.sz. melléklet'!L3063</f>
        <v>16633055</v>
      </c>
      <c r="J62" s="761">
        <f>I62/H62*100</f>
        <v>87.19555834120028</v>
      </c>
    </row>
    <row r="63" ht="6.75" customHeight="1">
      <c r="A63" s="863"/>
    </row>
    <row r="64" spans="1:7" ht="16.5" customHeight="1">
      <c r="A64" s="771" t="s">
        <v>880</v>
      </c>
      <c r="B64" s="864">
        <v>2168029</v>
      </c>
      <c r="C64" s="864"/>
      <c r="F64" s="839" t="s">
        <v>933</v>
      </c>
      <c r="G64" s="865">
        <v>313140</v>
      </c>
    </row>
    <row r="65" spans="1:7" ht="14.25" customHeight="1">
      <c r="A65" s="771" t="s">
        <v>932</v>
      </c>
      <c r="B65" s="864">
        <v>1854889</v>
      </c>
      <c r="C65" s="864"/>
      <c r="F65" s="771" t="s">
        <v>934</v>
      </c>
      <c r="G65" s="864">
        <v>18508717</v>
      </c>
    </row>
    <row r="66" spans="1:7" ht="16.5" customHeight="1">
      <c r="A66" s="839" t="s">
        <v>933</v>
      </c>
      <c r="B66" s="864">
        <v>313140</v>
      </c>
      <c r="C66" s="865"/>
      <c r="F66" s="771" t="s">
        <v>935</v>
      </c>
      <c r="G66" s="864">
        <v>16633055</v>
      </c>
    </row>
    <row r="67" spans="6:7" ht="15.75" customHeight="1">
      <c r="F67" s="839" t="s">
        <v>1413</v>
      </c>
      <c r="G67" s="865">
        <v>2188802</v>
      </c>
    </row>
    <row r="68" ht="6.75" customHeight="1"/>
  </sheetData>
  <mergeCells count="13">
    <mergeCell ref="G1:J1"/>
    <mergeCell ref="I5:I6"/>
    <mergeCell ref="C5:C6"/>
    <mergeCell ref="D5:D6"/>
    <mergeCell ref="H5:H6"/>
    <mergeCell ref="E5:E6"/>
    <mergeCell ref="A5:A6"/>
    <mergeCell ref="A4:E4"/>
    <mergeCell ref="B5:B6"/>
    <mergeCell ref="F4:J4"/>
    <mergeCell ref="G5:G6"/>
    <mergeCell ref="J5:J6"/>
    <mergeCell ref="F5:F6"/>
  </mergeCells>
  <printOptions horizontalCentered="1"/>
  <pageMargins left="0" right="0" top="0.3937007874015748" bottom="0.1968503937007874" header="0.5118110236220472" footer="0.5118110236220472"/>
  <pageSetup horizontalDpi="600" verticalDpi="600" orientation="portrait" paperSize="9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6"/>
  <sheetViews>
    <sheetView view="pageBreakPreview" zoomScaleNormal="75" zoomScaleSheetLayoutView="100" workbookViewId="0" topLeftCell="G1">
      <selection activeCell="M16" sqref="M16"/>
    </sheetView>
  </sheetViews>
  <sheetFormatPr defaultColWidth="9.140625" defaultRowHeight="12.75"/>
  <cols>
    <col min="1" max="1" width="3.140625" style="980" customWidth="1"/>
    <col min="2" max="2" width="4.57421875" style="980" customWidth="1"/>
    <col min="3" max="3" width="2.7109375" style="972" customWidth="1"/>
    <col min="4" max="4" width="2.57421875" style="972" customWidth="1"/>
    <col min="5" max="5" width="2.140625" style="972" customWidth="1"/>
    <col min="6" max="6" width="66.421875" style="970" customWidth="1"/>
    <col min="7" max="8" width="10.140625" style="969" bestFit="1" customWidth="1"/>
    <col min="9" max="9" width="15.28125" style="984" customWidth="1"/>
    <col min="10" max="10" width="11.421875" style="972" customWidth="1"/>
    <col min="11" max="11" width="17.57421875" style="985" customWidth="1"/>
    <col min="12" max="12" width="12.7109375" style="985" bestFit="1" customWidth="1"/>
    <col min="13" max="13" width="14.00390625" style="985" customWidth="1"/>
    <col min="14" max="16384" width="9.140625" style="972" customWidth="1"/>
  </cols>
  <sheetData>
    <row r="1" spans="1:13" ht="15" customHeight="1">
      <c r="A1" s="968" t="s">
        <v>1824</v>
      </c>
      <c r="B1" s="968"/>
      <c r="C1" s="969"/>
      <c r="D1" s="969"/>
      <c r="E1" s="969"/>
      <c r="I1" s="971"/>
      <c r="K1" s="973" t="s">
        <v>983</v>
      </c>
      <c r="L1" s="973"/>
      <c r="M1" s="973"/>
    </row>
    <row r="2" spans="1:13" s="975" customFormat="1" ht="27" customHeight="1">
      <c r="A2" s="974"/>
      <c r="B2" s="974"/>
      <c r="F2" s="976"/>
      <c r="G2" s="977"/>
      <c r="H2" s="977"/>
      <c r="I2" s="978"/>
      <c r="K2" s="979"/>
      <c r="L2" s="979"/>
      <c r="M2" s="979"/>
    </row>
    <row r="3" spans="9:13" ht="17.25" customHeight="1">
      <c r="I3" s="981"/>
      <c r="K3" s="982"/>
      <c r="L3" s="982"/>
      <c r="M3" s="982"/>
    </row>
    <row r="4" spans="6:13" ht="17.25" customHeight="1" thickBot="1">
      <c r="F4" s="983"/>
      <c r="M4" s="986" t="s">
        <v>984</v>
      </c>
    </row>
    <row r="5" spans="1:13" s="995" customFormat="1" ht="66.75" thickBot="1">
      <c r="A5" s="987" t="s">
        <v>985</v>
      </c>
      <c r="B5" s="988"/>
      <c r="C5" s="989" t="s">
        <v>725</v>
      </c>
      <c r="D5" s="990"/>
      <c r="E5" s="991"/>
      <c r="F5" s="992"/>
      <c r="G5" s="993" t="s">
        <v>986</v>
      </c>
      <c r="H5" s="993" t="s">
        <v>987</v>
      </c>
      <c r="I5" s="993" t="s">
        <v>1155</v>
      </c>
      <c r="J5" s="994" t="s">
        <v>988</v>
      </c>
      <c r="K5" s="994" t="s">
        <v>989</v>
      </c>
      <c r="L5" s="994" t="s">
        <v>990</v>
      </c>
      <c r="M5" s="994" t="s">
        <v>991</v>
      </c>
    </row>
    <row r="6" spans="1:13" s="1000" customFormat="1" ht="16.5" thickBot="1">
      <c r="A6" s="996" t="s">
        <v>992</v>
      </c>
      <c r="B6" s="997"/>
      <c r="C6" s="997" t="s">
        <v>993</v>
      </c>
      <c r="D6" s="997"/>
      <c r="E6" s="997"/>
      <c r="F6" s="997"/>
      <c r="G6" s="998" t="s">
        <v>994</v>
      </c>
      <c r="H6" s="998" t="s">
        <v>995</v>
      </c>
      <c r="I6" s="998" t="s">
        <v>996</v>
      </c>
      <c r="J6" s="998" t="s">
        <v>997</v>
      </c>
      <c r="K6" s="998" t="s">
        <v>998</v>
      </c>
      <c r="L6" s="998" t="s">
        <v>999</v>
      </c>
      <c r="M6" s="999" t="s">
        <v>1000</v>
      </c>
    </row>
    <row r="7" spans="1:13" s="1000" customFormat="1" ht="15.75">
      <c r="A7" s="1001"/>
      <c r="B7" s="1001"/>
      <c r="C7" s="1001"/>
      <c r="D7" s="1001"/>
      <c r="E7" s="1001"/>
      <c r="F7" s="1001"/>
      <c r="G7" s="1002"/>
      <c r="H7" s="1002"/>
      <c r="I7" s="1003"/>
      <c r="J7" s="1002"/>
      <c r="K7" s="1003"/>
      <c r="L7" s="1003"/>
      <c r="M7" s="1003"/>
    </row>
    <row r="8" spans="1:13" s="1006" customFormat="1" ht="15" customHeight="1">
      <c r="A8" s="1004" t="s">
        <v>1001</v>
      </c>
      <c r="B8" s="1005"/>
      <c r="C8" s="1006" t="s">
        <v>1002</v>
      </c>
      <c r="F8" s="1007"/>
      <c r="G8" s="1008">
        <v>1400</v>
      </c>
      <c r="H8" s="1008">
        <v>56144</v>
      </c>
      <c r="I8" s="1009">
        <f>G8*H8</f>
        <v>78601600</v>
      </c>
      <c r="J8" s="1008">
        <v>56144</v>
      </c>
      <c r="K8" s="1009">
        <f>J8*G8</f>
        <v>78601600</v>
      </c>
      <c r="L8" s="1010"/>
      <c r="M8" s="1010"/>
    </row>
    <row r="9" spans="1:13" s="1006" customFormat="1" ht="15" customHeight="1">
      <c r="A9" s="1004"/>
      <c r="B9" s="1005"/>
      <c r="F9" s="1007"/>
      <c r="G9" s="1008"/>
      <c r="H9" s="1008"/>
      <c r="I9" s="1009"/>
      <c r="J9" s="1008"/>
      <c r="K9" s="1009"/>
      <c r="L9" s="1010"/>
      <c r="M9" s="1010"/>
    </row>
    <row r="10" spans="1:13" s="1006" customFormat="1" ht="14.25">
      <c r="A10" s="1004" t="s">
        <v>1003</v>
      </c>
      <c r="B10" s="1005"/>
      <c r="C10" s="1006" t="s">
        <v>1740</v>
      </c>
      <c r="F10" s="1007"/>
      <c r="G10" s="1009"/>
      <c r="H10" s="1009"/>
      <c r="I10" s="1009"/>
      <c r="J10" s="1009"/>
      <c r="K10" s="1009"/>
      <c r="L10" s="1009"/>
      <c r="M10" s="1009"/>
    </row>
    <row r="11" spans="1:13" s="1013" customFormat="1" ht="15">
      <c r="A11" s="1011"/>
      <c r="B11" s="1012" t="s">
        <v>1004</v>
      </c>
      <c r="D11" s="1013" t="s">
        <v>1005</v>
      </c>
      <c r="F11" s="1014"/>
      <c r="G11" s="1015">
        <v>3300000</v>
      </c>
      <c r="H11" s="1015">
        <v>1</v>
      </c>
      <c r="I11" s="1010">
        <f>G11*H11</f>
        <v>3300000</v>
      </c>
      <c r="J11" s="1015">
        <v>1</v>
      </c>
      <c r="K11" s="1009">
        <f>J11*G11</f>
        <v>3300000</v>
      </c>
      <c r="L11" s="1010"/>
      <c r="M11" s="1010"/>
    </row>
    <row r="12" spans="1:13" s="1013" customFormat="1" ht="15">
      <c r="A12" s="1011"/>
      <c r="B12" s="1012" t="s">
        <v>1006</v>
      </c>
      <c r="D12" s="1013" t="s">
        <v>1007</v>
      </c>
      <c r="F12" s="1014"/>
      <c r="G12" s="1015">
        <v>450</v>
      </c>
      <c r="H12" s="1015">
        <v>134567</v>
      </c>
      <c r="I12" s="1010">
        <f>G12*H12</f>
        <v>60555150</v>
      </c>
      <c r="J12" s="1015">
        <v>134567</v>
      </c>
      <c r="K12" s="1009">
        <f>J12*G12</f>
        <v>60555150</v>
      </c>
      <c r="L12" s="1010"/>
      <c r="M12" s="1010"/>
    </row>
    <row r="13" spans="1:13" s="1013" customFormat="1" ht="15">
      <c r="A13" s="1011"/>
      <c r="B13" s="1012" t="s">
        <v>1008</v>
      </c>
      <c r="D13" s="1013" t="s">
        <v>1009</v>
      </c>
      <c r="F13" s="1014"/>
      <c r="G13" s="1015">
        <v>280</v>
      </c>
      <c r="H13" s="1015">
        <v>83887</v>
      </c>
      <c r="I13" s="1010">
        <f>G13*H13</f>
        <v>23488360</v>
      </c>
      <c r="J13" s="1015">
        <v>83887</v>
      </c>
      <c r="K13" s="1009">
        <f>J13*G13</f>
        <v>23488360</v>
      </c>
      <c r="L13" s="1010"/>
      <c r="M13" s="1010"/>
    </row>
    <row r="14" spans="1:13" s="1013" customFormat="1" ht="15">
      <c r="A14" s="1011"/>
      <c r="B14" s="1012" t="s">
        <v>1010</v>
      </c>
      <c r="D14" s="1013" t="s">
        <v>1011</v>
      </c>
      <c r="F14" s="1014"/>
      <c r="G14" s="1015">
        <v>146</v>
      </c>
      <c r="H14" s="1015">
        <v>76967</v>
      </c>
      <c r="I14" s="1010">
        <f>G14*H14</f>
        <v>11237182</v>
      </c>
      <c r="J14" s="1015">
        <v>76967</v>
      </c>
      <c r="K14" s="1009">
        <f>J14*G14</f>
        <v>11237182</v>
      </c>
      <c r="L14" s="1010"/>
      <c r="M14" s="1010"/>
    </row>
    <row r="15" spans="1:13" s="1006" customFormat="1" ht="15" customHeight="1">
      <c r="A15" s="1004"/>
      <c r="B15" s="1016"/>
      <c r="E15" s="1006" t="s">
        <v>1012</v>
      </c>
      <c r="F15" s="1007"/>
      <c r="G15" s="1009"/>
      <c r="H15" s="1009"/>
      <c r="I15" s="1009">
        <f>SUM(I11:I14)</f>
        <v>98580692</v>
      </c>
      <c r="J15" s="1009"/>
      <c r="K15" s="1009">
        <f>SUM(K11:K14)</f>
        <v>98580692</v>
      </c>
      <c r="L15" s="1009"/>
      <c r="M15" s="1009"/>
    </row>
    <row r="16" spans="1:13" s="1006" customFormat="1" ht="15" customHeight="1">
      <c r="A16" s="1004"/>
      <c r="B16" s="1016"/>
      <c r="F16" s="1007"/>
      <c r="G16" s="1009"/>
      <c r="H16" s="1009"/>
      <c r="I16" s="1009"/>
      <c r="J16" s="1009"/>
      <c r="K16" s="1009"/>
      <c r="L16" s="1009"/>
      <c r="M16" s="1009"/>
    </row>
    <row r="17" spans="1:13" s="1006" customFormat="1" ht="15" customHeight="1">
      <c r="A17" s="1004" t="s">
        <v>1013</v>
      </c>
      <c r="B17" s="1005"/>
      <c r="C17" s="1006" t="s">
        <v>1014</v>
      </c>
      <c r="F17" s="1007"/>
      <c r="G17" s="1008">
        <v>331900</v>
      </c>
      <c r="H17" s="1008">
        <v>12</v>
      </c>
      <c r="I17" s="1009">
        <f>G17*H17</f>
        <v>3982800</v>
      </c>
      <c r="J17" s="1008">
        <v>12</v>
      </c>
      <c r="K17" s="1009">
        <f>J17*G17</f>
        <v>3982800</v>
      </c>
      <c r="L17" s="1010"/>
      <c r="M17" s="1010"/>
    </row>
    <row r="18" spans="1:13" s="1006" customFormat="1" ht="15" customHeight="1">
      <c r="A18" s="1004"/>
      <c r="B18" s="1005"/>
      <c r="F18" s="1007"/>
      <c r="G18" s="1008"/>
      <c r="H18" s="1010"/>
      <c r="I18" s="1010"/>
      <c r="J18" s="1008"/>
      <c r="K18" s="1009"/>
      <c r="L18" s="1010"/>
      <c r="M18" s="1010"/>
    </row>
    <row r="19" spans="1:13" s="1006" customFormat="1" ht="15" customHeight="1">
      <c r="A19" s="1004" t="s">
        <v>1015</v>
      </c>
      <c r="B19" s="1005"/>
      <c r="C19" s="1006" t="s">
        <v>1016</v>
      </c>
      <c r="F19" s="1007"/>
      <c r="G19" s="1008">
        <v>3800</v>
      </c>
      <c r="H19" s="1008">
        <v>271</v>
      </c>
      <c r="I19" s="1010">
        <f>G19*H19</f>
        <v>1029800</v>
      </c>
      <c r="J19" s="1008">
        <v>271</v>
      </c>
      <c r="K19" s="1009">
        <f>J19*G19</f>
        <v>1029800</v>
      </c>
      <c r="L19" s="1010"/>
      <c r="M19" s="1010"/>
    </row>
    <row r="20" spans="1:13" s="1006" customFormat="1" ht="15" customHeight="1">
      <c r="A20" s="1004"/>
      <c r="B20" s="1005"/>
      <c r="F20" s="1007"/>
      <c r="G20" s="1008"/>
      <c r="H20" s="1008"/>
      <c r="I20" s="1010"/>
      <c r="J20" s="1008"/>
      <c r="K20" s="1009"/>
      <c r="L20" s="1010"/>
      <c r="M20" s="1010"/>
    </row>
    <row r="21" spans="1:13" s="1006" customFormat="1" ht="15" customHeight="1">
      <c r="A21" s="1004" t="s">
        <v>1017</v>
      </c>
      <c r="B21" s="1005"/>
      <c r="C21" s="1006" t="s">
        <v>1018</v>
      </c>
      <c r="F21" s="1007"/>
      <c r="G21" s="1008">
        <v>100</v>
      </c>
      <c r="H21" s="1008">
        <v>800</v>
      </c>
      <c r="I21" s="1010">
        <f>G21*H21</f>
        <v>80000</v>
      </c>
      <c r="J21" s="1008">
        <v>0</v>
      </c>
      <c r="K21" s="1009">
        <v>0</v>
      </c>
      <c r="L21" s="1017">
        <f>J21-H21</f>
        <v>-800</v>
      </c>
      <c r="M21" s="1010">
        <f>K21-I21</f>
        <v>-80000</v>
      </c>
    </row>
    <row r="22" spans="1:13" s="1013" customFormat="1" ht="15" customHeight="1">
      <c r="A22" s="1011"/>
      <c r="B22" s="1018"/>
      <c r="F22" s="1014"/>
      <c r="G22" s="1008"/>
      <c r="H22" s="1008"/>
      <c r="I22" s="1009"/>
      <c r="J22" s="1015"/>
      <c r="K22" s="1009"/>
      <c r="L22" s="1009"/>
      <c r="M22" s="1009"/>
    </row>
    <row r="23" spans="1:13" s="1006" customFormat="1" ht="15" customHeight="1">
      <c r="A23" s="1004" t="s">
        <v>1019</v>
      </c>
      <c r="B23" s="1005"/>
      <c r="C23" s="1006" t="s">
        <v>1020</v>
      </c>
      <c r="F23" s="1007"/>
      <c r="G23" s="1008">
        <v>2</v>
      </c>
      <c r="H23" s="1008">
        <v>65500000</v>
      </c>
      <c r="I23" s="1009">
        <f>G23*H23</f>
        <v>131000000</v>
      </c>
      <c r="J23" s="1008">
        <v>81910021</v>
      </c>
      <c r="K23" s="1009">
        <f>J23*G23</f>
        <v>163820042</v>
      </c>
      <c r="L23" s="1010"/>
      <c r="M23" s="1010">
        <f>K23-I23</f>
        <v>32820042</v>
      </c>
    </row>
    <row r="24" spans="1:13" s="1006" customFormat="1" ht="15" customHeight="1">
      <c r="A24" s="1004"/>
      <c r="B24" s="1005"/>
      <c r="F24" s="1007"/>
      <c r="G24" s="1010"/>
      <c r="H24" s="1010"/>
      <c r="I24" s="1009"/>
      <c r="J24" s="1008"/>
      <c r="K24" s="1009"/>
      <c r="L24" s="1010"/>
      <c r="M24" s="1010"/>
    </row>
    <row r="25" spans="1:13" s="1006" customFormat="1" ht="15" customHeight="1">
      <c r="A25" s="1004" t="s">
        <v>1021</v>
      </c>
      <c r="B25" s="1005"/>
      <c r="C25" s="1006" t="s">
        <v>1022</v>
      </c>
      <c r="F25" s="1007"/>
      <c r="G25" s="1017">
        <v>4128</v>
      </c>
      <c r="H25" s="1017">
        <v>56144</v>
      </c>
      <c r="I25" s="1010">
        <f>G25*H25</f>
        <v>231762432</v>
      </c>
      <c r="J25" s="1008">
        <v>56144</v>
      </c>
      <c r="K25" s="1009">
        <v>231762432</v>
      </c>
      <c r="L25" s="1010"/>
      <c r="M25" s="1010"/>
    </row>
    <row r="26" spans="1:13" s="1006" customFormat="1" ht="15" customHeight="1">
      <c r="A26" s="1004"/>
      <c r="B26" s="1005"/>
      <c r="F26" s="1007"/>
      <c r="G26" s="1010"/>
      <c r="H26" s="1010"/>
      <c r="I26" s="1010"/>
      <c r="J26" s="1008"/>
      <c r="K26" s="1009"/>
      <c r="L26" s="1010"/>
      <c r="M26" s="1010"/>
    </row>
    <row r="27" spans="1:13" s="1006" customFormat="1" ht="15" customHeight="1">
      <c r="A27" s="1004" t="s">
        <v>1023</v>
      </c>
      <c r="B27" s="1005"/>
      <c r="C27" s="1006" t="s">
        <v>1024</v>
      </c>
      <c r="F27" s="1007"/>
      <c r="G27" s="1008">
        <v>1233.41281347</v>
      </c>
      <c r="H27" s="1008">
        <v>56144</v>
      </c>
      <c r="I27" s="1010">
        <f>G27*H27</f>
        <v>69248728.99945968</v>
      </c>
      <c r="J27" s="1008">
        <v>56144</v>
      </c>
      <c r="K27" s="1009">
        <v>69248729</v>
      </c>
      <c r="L27" s="1010"/>
      <c r="M27" s="1010"/>
    </row>
    <row r="28" spans="1:13" s="1013" customFormat="1" ht="15" customHeight="1">
      <c r="A28" s="1011"/>
      <c r="B28" s="1018"/>
      <c r="F28" s="1014"/>
      <c r="G28" s="1009"/>
      <c r="H28" s="1009"/>
      <c r="I28" s="1009"/>
      <c r="J28" s="1015"/>
      <c r="K28" s="1009"/>
      <c r="L28" s="1009"/>
      <c r="M28" s="1009"/>
    </row>
    <row r="29" spans="1:13" s="1006" customFormat="1" ht="22.5" customHeight="1">
      <c r="A29" s="1004" t="s">
        <v>1025</v>
      </c>
      <c r="B29" s="1005"/>
      <c r="C29" s="1006" t="s">
        <v>1026</v>
      </c>
      <c r="F29" s="1007"/>
      <c r="G29" s="1010"/>
      <c r="H29" s="1010"/>
      <c r="I29" s="1010"/>
      <c r="J29" s="1009"/>
      <c r="K29" s="1009"/>
      <c r="L29" s="1009"/>
      <c r="M29" s="1009"/>
    </row>
    <row r="30" spans="1:13" s="1013" customFormat="1" ht="15">
      <c r="A30" s="1011"/>
      <c r="B30" s="1012" t="s">
        <v>1027</v>
      </c>
      <c r="D30" s="1013" t="s">
        <v>1028</v>
      </c>
      <c r="F30" s="1014"/>
      <c r="G30" s="1015">
        <v>790</v>
      </c>
      <c r="H30" s="1015">
        <v>56144</v>
      </c>
      <c r="I30" s="1010">
        <f>G30*H30</f>
        <v>44353760</v>
      </c>
      <c r="J30" s="1015">
        <v>56144</v>
      </c>
      <c r="K30" s="1009">
        <f>J30*G30</f>
        <v>44353760</v>
      </c>
      <c r="L30" s="1010"/>
      <c r="M30" s="1010"/>
    </row>
    <row r="31" spans="1:13" s="1013" customFormat="1" ht="15">
      <c r="A31" s="1011"/>
      <c r="B31" s="1012" t="s">
        <v>1029</v>
      </c>
      <c r="D31" s="1013" t="s">
        <v>1030</v>
      </c>
      <c r="F31" s="1014"/>
      <c r="G31" s="1015">
        <v>70800</v>
      </c>
      <c r="H31" s="1015">
        <v>695</v>
      </c>
      <c r="I31" s="1010">
        <f>G31*H31</f>
        <v>49206000</v>
      </c>
      <c r="J31" s="1015">
        <v>714</v>
      </c>
      <c r="K31" s="1009">
        <f>J31*G31</f>
        <v>50551200</v>
      </c>
      <c r="L31" s="1017">
        <f>J31-H31</f>
        <v>19</v>
      </c>
      <c r="M31" s="1010">
        <f>K31-I31</f>
        <v>1345200</v>
      </c>
    </row>
    <row r="32" spans="1:13" s="1013" customFormat="1" ht="15">
      <c r="A32" s="1011"/>
      <c r="B32" s="1012" t="s">
        <v>1031</v>
      </c>
      <c r="D32" s="1013" t="s">
        <v>1032</v>
      </c>
      <c r="F32" s="1014"/>
      <c r="G32" s="1015">
        <v>104800</v>
      </c>
      <c r="H32" s="1015">
        <v>114</v>
      </c>
      <c r="I32" s="1010">
        <f>G32*H32</f>
        <v>11947200</v>
      </c>
      <c r="J32" s="1015">
        <v>74</v>
      </c>
      <c r="K32" s="1009">
        <f>J32*G32</f>
        <v>7755200</v>
      </c>
      <c r="L32" s="1017">
        <f>J32-H32</f>
        <v>-40</v>
      </c>
      <c r="M32" s="1010">
        <f>K32-I32</f>
        <v>-4192000</v>
      </c>
    </row>
    <row r="33" spans="1:13" s="1013" customFormat="1" ht="15">
      <c r="A33" s="1011"/>
      <c r="B33" s="1012" t="s">
        <v>1033</v>
      </c>
      <c r="D33" s="1013" t="s">
        <v>1034</v>
      </c>
      <c r="F33" s="1014"/>
      <c r="G33" s="1015">
        <v>8722000</v>
      </c>
      <c r="H33" s="1015">
        <v>12</v>
      </c>
      <c r="I33" s="1010">
        <v>8722000</v>
      </c>
      <c r="J33" s="1015">
        <v>12</v>
      </c>
      <c r="K33" s="1009">
        <v>8722000</v>
      </c>
      <c r="L33" s="1010"/>
      <c r="M33" s="1010"/>
    </row>
    <row r="34" spans="1:13" s="1013" customFormat="1" ht="15">
      <c r="A34" s="1011"/>
      <c r="B34" s="1012" t="s">
        <v>1035</v>
      </c>
      <c r="D34" s="1013" t="s">
        <v>1036</v>
      </c>
      <c r="F34" s="1014"/>
      <c r="G34" s="1015">
        <v>5750000</v>
      </c>
      <c r="H34" s="1015">
        <v>12</v>
      </c>
      <c r="I34" s="1010">
        <v>5750000</v>
      </c>
      <c r="J34" s="1015">
        <v>12</v>
      </c>
      <c r="K34" s="1009">
        <v>5750000</v>
      </c>
      <c r="L34" s="1010"/>
      <c r="M34" s="1010"/>
    </row>
    <row r="35" spans="1:13" s="1013" customFormat="1" ht="15">
      <c r="A35" s="1011"/>
      <c r="B35" s="1012" t="s">
        <v>1037</v>
      </c>
      <c r="D35" s="1013" t="s">
        <v>1038</v>
      </c>
      <c r="F35" s="1014"/>
      <c r="G35" s="1015">
        <v>50000</v>
      </c>
      <c r="H35" s="1015">
        <v>40</v>
      </c>
      <c r="I35" s="1010">
        <f>G35*H35</f>
        <v>2000000</v>
      </c>
      <c r="J35" s="1015">
        <v>40</v>
      </c>
      <c r="K35" s="1009">
        <f>J35*G35</f>
        <v>2000000</v>
      </c>
      <c r="L35" s="1010"/>
      <c r="M35" s="1010"/>
    </row>
    <row r="36" spans="1:13" s="1013" customFormat="1" ht="15">
      <c r="A36" s="1011"/>
      <c r="B36" s="1012" t="s">
        <v>1039</v>
      </c>
      <c r="D36" s="1013" t="s">
        <v>1040</v>
      </c>
      <c r="F36" s="1014"/>
      <c r="G36" s="1015">
        <v>197000</v>
      </c>
      <c r="H36" s="1015">
        <v>136</v>
      </c>
      <c r="I36" s="1010">
        <f>G36*H36</f>
        <v>26792000</v>
      </c>
      <c r="J36" s="1015">
        <v>127</v>
      </c>
      <c r="K36" s="1009">
        <f>J36*G36</f>
        <v>25019000</v>
      </c>
      <c r="L36" s="1017">
        <f>J36-H36</f>
        <v>-9</v>
      </c>
      <c r="M36" s="1010">
        <f>K36-I36</f>
        <v>-1773000</v>
      </c>
    </row>
    <row r="37" spans="1:13" s="1013" customFormat="1" ht="15">
      <c r="A37" s="1011"/>
      <c r="B37" s="1012" t="s">
        <v>1041</v>
      </c>
      <c r="D37" s="1013" t="s">
        <v>1042</v>
      </c>
      <c r="G37" s="1015">
        <v>465100</v>
      </c>
      <c r="H37" s="1015">
        <v>30</v>
      </c>
      <c r="I37" s="1010">
        <f>G37*H37</f>
        <v>13953000</v>
      </c>
      <c r="J37" s="1015">
        <v>30</v>
      </c>
      <c r="K37" s="1009">
        <f>J37*G37</f>
        <v>13953000</v>
      </c>
      <c r="L37" s="1010"/>
      <c r="M37" s="1010"/>
    </row>
    <row r="38" spans="1:13" s="1013" customFormat="1" ht="15">
      <c r="A38" s="1011"/>
      <c r="B38" s="1012" t="s">
        <v>1043</v>
      </c>
      <c r="D38" s="1013" t="s">
        <v>1044</v>
      </c>
      <c r="G38" s="1015">
        <v>2340000</v>
      </c>
      <c r="H38" s="1015">
        <v>12</v>
      </c>
      <c r="I38" s="1010">
        <v>2340000</v>
      </c>
      <c r="J38" s="1015">
        <v>12</v>
      </c>
      <c r="K38" s="1009">
        <v>2340000</v>
      </c>
      <c r="L38" s="1010"/>
      <c r="M38" s="1010"/>
    </row>
    <row r="39" spans="1:13" s="1021" customFormat="1" ht="15" customHeight="1">
      <c r="A39" s="1019"/>
      <c r="B39" s="1020"/>
      <c r="E39" s="1006" t="s">
        <v>1045</v>
      </c>
      <c r="F39" s="1022"/>
      <c r="G39" s="1008"/>
      <c r="H39" s="1008"/>
      <c r="I39" s="1009">
        <f>SUM(I30:I38)</f>
        <v>165063960</v>
      </c>
      <c r="J39" s="1008"/>
      <c r="K39" s="1009">
        <f>SUM(K30:K38)</f>
        <v>160444160</v>
      </c>
      <c r="L39" s="1009"/>
      <c r="M39" s="1009">
        <f>SUM(M30:M38)</f>
        <v>-4619800</v>
      </c>
    </row>
    <row r="40" spans="1:13" s="1013" customFormat="1" ht="15" customHeight="1">
      <c r="A40" s="1011"/>
      <c r="B40" s="1023"/>
      <c r="F40" s="1014"/>
      <c r="G40" s="1015"/>
      <c r="H40" s="1015"/>
      <c r="I40" s="1009"/>
      <c r="J40" s="1015"/>
      <c r="K40" s="1009"/>
      <c r="L40" s="1009"/>
      <c r="M40" s="1009"/>
    </row>
    <row r="41" spans="1:13" s="1006" customFormat="1" ht="15" customHeight="1">
      <c r="A41" s="1004" t="s">
        <v>1046</v>
      </c>
      <c r="B41" s="1005"/>
      <c r="C41" s="1006" t="s">
        <v>1047</v>
      </c>
      <c r="F41" s="1007"/>
      <c r="G41" s="1008"/>
      <c r="H41" s="1008"/>
      <c r="I41" s="1009"/>
      <c r="J41" s="1008"/>
      <c r="K41" s="1009"/>
      <c r="L41" s="1010"/>
      <c r="M41" s="1010"/>
    </row>
    <row r="42" spans="2:13" s="1013" customFormat="1" ht="15" customHeight="1">
      <c r="B42" s="1023" t="s">
        <v>1048</v>
      </c>
      <c r="D42" s="1013" t="s">
        <v>1049</v>
      </c>
      <c r="G42" s="1024">
        <v>815000</v>
      </c>
      <c r="H42" s="1008">
        <v>1</v>
      </c>
      <c r="I42" s="1009">
        <f>G42*H42</f>
        <v>815000</v>
      </c>
      <c r="J42" s="1008">
        <v>1</v>
      </c>
      <c r="K42" s="1009">
        <v>815000</v>
      </c>
      <c r="L42" s="1010"/>
      <c r="M42" s="1010"/>
    </row>
    <row r="43" spans="2:13" s="1013" customFormat="1" ht="15" customHeight="1">
      <c r="B43" s="1023" t="s">
        <v>1050</v>
      </c>
      <c r="D43" s="1013" t="s">
        <v>1051</v>
      </c>
      <c r="G43" s="1024">
        <v>730000</v>
      </c>
      <c r="H43" s="1008">
        <v>59</v>
      </c>
      <c r="I43" s="1009">
        <f>G43*H43</f>
        <v>43070000</v>
      </c>
      <c r="J43" s="1008">
        <v>60</v>
      </c>
      <c r="K43" s="1009">
        <f>J43*G43</f>
        <v>43800000</v>
      </c>
      <c r="L43" s="1017">
        <f>J43-H43</f>
        <v>1</v>
      </c>
      <c r="M43" s="1010">
        <f>K43-I43</f>
        <v>730000</v>
      </c>
    </row>
    <row r="44" spans="2:13" s="1013" customFormat="1" ht="15" customHeight="1">
      <c r="B44" s="1023" t="s">
        <v>1052</v>
      </c>
      <c r="D44" s="1013" t="s">
        <v>1053</v>
      </c>
      <c r="G44" s="1024">
        <v>650240</v>
      </c>
      <c r="H44" s="1008">
        <v>16</v>
      </c>
      <c r="I44" s="1009">
        <f>G44*H44</f>
        <v>10403840</v>
      </c>
      <c r="J44" s="1008">
        <v>15</v>
      </c>
      <c r="K44" s="1009">
        <f>J44*G44</f>
        <v>9753600</v>
      </c>
      <c r="L44" s="1017">
        <f>J44-H44</f>
        <v>-1</v>
      </c>
      <c r="M44" s="1010">
        <f>K44-I44</f>
        <v>-650240</v>
      </c>
    </row>
    <row r="45" spans="2:13" s="1013" customFormat="1" ht="15" customHeight="1">
      <c r="B45" s="1023"/>
      <c r="E45" s="1006" t="s">
        <v>1054</v>
      </c>
      <c r="G45" s="1024"/>
      <c r="H45" s="1008"/>
      <c r="I45" s="1009">
        <f>SUM(I41:I44)</f>
        <v>54288840</v>
      </c>
      <c r="J45" s="1008"/>
      <c r="K45" s="1009">
        <f>SUM(K41:K44)</f>
        <v>54368600</v>
      </c>
      <c r="L45" s="1010"/>
      <c r="M45" s="1009">
        <f>SUM(M41:M44)</f>
        <v>79760</v>
      </c>
    </row>
    <row r="46" spans="2:13" s="1013" customFormat="1" ht="15" customHeight="1">
      <c r="B46" s="1023"/>
      <c r="G46" s="1024"/>
      <c r="H46" s="1008"/>
      <c r="I46" s="1009"/>
      <c r="J46" s="1008"/>
      <c r="K46" s="1009"/>
      <c r="L46" s="1010"/>
      <c r="M46" s="1010"/>
    </row>
    <row r="47" spans="1:13" s="1006" customFormat="1" ht="15" customHeight="1">
      <c r="A47" s="1004" t="s">
        <v>1055</v>
      </c>
      <c r="B47" s="1005"/>
      <c r="C47" s="1006" t="s">
        <v>1056</v>
      </c>
      <c r="F47" s="1007"/>
      <c r="G47" s="1008">
        <v>548000</v>
      </c>
      <c r="H47" s="1008">
        <v>44</v>
      </c>
      <c r="I47" s="1009">
        <f>G47*H47</f>
        <v>24112000</v>
      </c>
      <c r="J47" s="1008">
        <v>45</v>
      </c>
      <c r="K47" s="1009">
        <f>J47*G47</f>
        <v>24660000</v>
      </c>
      <c r="L47" s="1017">
        <f>J47-H47</f>
        <v>1</v>
      </c>
      <c r="M47" s="1010">
        <f>K47-I47</f>
        <v>548000</v>
      </c>
    </row>
    <row r="48" spans="1:13" s="1013" customFormat="1" ht="15" customHeight="1">
      <c r="A48" s="1011"/>
      <c r="B48" s="1018"/>
      <c r="F48" s="1014"/>
      <c r="G48" s="1015"/>
      <c r="H48" s="1015"/>
      <c r="I48" s="1009"/>
      <c r="J48" s="1015"/>
      <c r="K48" s="1009"/>
      <c r="L48" s="1010"/>
      <c r="M48" s="1010"/>
    </row>
    <row r="49" spans="1:13" s="1006" customFormat="1" ht="15" customHeight="1">
      <c r="A49" s="1004" t="s">
        <v>1057</v>
      </c>
      <c r="B49" s="1005"/>
      <c r="C49" s="1006" t="s">
        <v>1058</v>
      </c>
      <c r="F49" s="1007"/>
      <c r="G49" s="1009"/>
      <c r="H49" s="1009"/>
      <c r="I49" s="1009"/>
      <c r="J49" s="1009"/>
      <c r="K49" s="1009"/>
      <c r="L49" s="1010"/>
      <c r="M49" s="1010"/>
    </row>
    <row r="50" spans="2:13" s="1013" customFormat="1" ht="15" customHeight="1">
      <c r="B50" s="1018" t="s">
        <v>1059</v>
      </c>
      <c r="D50" s="1013" t="s">
        <v>1060</v>
      </c>
      <c r="G50" s="1015">
        <v>460000</v>
      </c>
      <c r="H50" s="1015">
        <v>135</v>
      </c>
      <c r="I50" s="1010">
        <f>G50*H50</f>
        <v>62100000</v>
      </c>
      <c r="J50" s="1015">
        <v>132</v>
      </c>
      <c r="K50" s="1009">
        <f>J50*G50</f>
        <v>60720000</v>
      </c>
      <c r="L50" s="1017">
        <f>J50-H50</f>
        <v>-3</v>
      </c>
      <c r="M50" s="1010">
        <f>K50-I50</f>
        <v>-1380000</v>
      </c>
    </row>
    <row r="51" spans="1:13" s="1013" customFormat="1" ht="15" customHeight="1">
      <c r="A51" s="1011"/>
      <c r="B51" s="1018" t="s">
        <v>1061</v>
      </c>
      <c r="D51" s="1013" t="s">
        <v>1062</v>
      </c>
      <c r="G51" s="1015">
        <v>50000</v>
      </c>
      <c r="H51" s="1015">
        <v>9</v>
      </c>
      <c r="I51" s="1010">
        <f>G51*H51</f>
        <v>450000</v>
      </c>
      <c r="J51" s="1015">
        <v>6</v>
      </c>
      <c r="K51" s="1009">
        <f>J51*G51</f>
        <v>300000</v>
      </c>
      <c r="L51" s="1017">
        <f>J51-H51</f>
        <v>-3</v>
      </c>
      <c r="M51" s="1010">
        <f>K51-I51</f>
        <v>-150000</v>
      </c>
    </row>
    <row r="52" spans="1:13" s="1006" customFormat="1" ht="15" customHeight="1">
      <c r="A52" s="1004"/>
      <c r="B52" s="1005"/>
      <c r="E52" s="1006" t="s">
        <v>1058</v>
      </c>
      <c r="G52" s="1009"/>
      <c r="H52" s="1009"/>
      <c r="I52" s="1009">
        <f>SUM(I50:I51)</f>
        <v>62550000</v>
      </c>
      <c r="J52" s="1009"/>
      <c r="K52" s="1009">
        <f>SUM(K50:K51)</f>
        <v>61020000</v>
      </c>
      <c r="L52" s="1010"/>
      <c r="M52" s="1010">
        <f>SUM(M50:M51)</f>
        <v>-1530000</v>
      </c>
    </row>
    <row r="53" spans="1:13" s="1006" customFormat="1" ht="15" customHeight="1">
      <c r="A53" s="1004"/>
      <c r="B53" s="1005"/>
      <c r="G53" s="1009"/>
      <c r="H53" s="1009"/>
      <c r="I53" s="1009"/>
      <c r="J53" s="1009"/>
      <c r="K53" s="1009"/>
      <c r="L53" s="1010"/>
      <c r="M53" s="1010"/>
    </row>
    <row r="54" spans="1:13" s="1006" customFormat="1" ht="15" customHeight="1">
      <c r="A54" s="1004" t="s">
        <v>1063</v>
      </c>
      <c r="B54" s="1025"/>
      <c r="C54" s="1006" t="s">
        <v>1064</v>
      </c>
      <c r="F54" s="1007"/>
      <c r="G54" s="1015">
        <v>199000</v>
      </c>
      <c r="H54" s="1015">
        <v>1824</v>
      </c>
      <c r="I54" s="1009">
        <f>G54*H54</f>
        <v>362976000</v>
      </c>
      <c r="J54" s="1008">
        <v>1829</v>
      </c>
      <c r="K54" s="1009">
        <f>J54*G54</f>
        <v>363971000</v>
      </c>
      <c r="L54" s="1017">
        <f>J54-H54</f>
        <v>5</v>
      </c>
      <c r="M54" s="1010">
        <f>K54-I54</f>
        <v>995000</v>
      </c>
    </row>
    <row r="55" spans="1:13" s="1006" customFormat="1" ht="15" customHeight="1">
      <c r="A55" s="1004"/>
      <c r="B55" s="1025"/>
      <c r="F55" s="1007"/>
      <c r="G55" s="1009"/>
      <c r="H55" s="1009"/>
      <c r="I55" s="1009"/>
      <c r="J55" s="1009"/>
      <c r="K55" s="1009"/>
      <c r="L55" s="1010"/>
      <c r="M55" s="1010"/>
    </row>
    <row r="56" spans="1:13" s="1006" customFormat="1" ht="15" customHeight="1">
      <c r="A56" s="1004" t="s">
        <v>1065</v>
      </c>
      <c r="B56" s="1025"/>
      <c r="C56" s="1006" t="s">
        <v>1066</v>
      </c>
      <c r="F56" s="1007"/>
      <c r="G56" s="1009"/>
      <c r="H56" s="1009"/>
      <c r="I56" s="1009"/>
      <c r="J56" s="1009"/>
      <c r="K56" s="1009"/>
      <c r="L56" s="1010"/>
      <c r="M56" s="1010"/>
    </row>
    <row r="57" spans="1:13" s="1013" customFormat="1" ht="15">
      <c r="A57" s="1011"/>
      <c r="B57" s="1012" t="s">
        <v>1067</v>
      </c>
      <c r="D57" s="1013" t="s">
        <v>1068</v>
      </c>
      <c r="F57" s="1026"/>
      <c r="G57" s="1015">
        <v>204000</v>
      </c>
      <c r="H57" s="1015">
        <v>1565</v>
      </c>
      <c r="I57" s="1009">
        <f aca="true" t="shared" si="0" ref="I57:I65">G57*H57</f>
        <v>319260000</v>
      </c>
      <c r="J57" s="1015">
        <v>1585</v>
      </c>
      <c r="K57" s="1009">
        <f aca="true" t="shared" si="1" ref="K57:K65">J57*G57</f>
        <v>323340000</v>
      </c>
      <c r="L57" s="1017">
        <f aca="true" t="shared" si="2" ref="L57:L65">J57-H57</f>
        <v>20</v>
      </c>
      <c r="M57" s="1010">
        <f aca="true" t="shared" si="3" ref="M57:M65">K57-I57</f>
        <v>4080000</v>
      </c>
    </row>
    <row r="58" spans="1:13" s="1013" customFormat="1" ht="15">
      <c r="A58" s="1011"/>
      <c r="B58" s="1012" t="s">
        <v>1069</v>
      </c>
      <c r="D58" s="1013" t="s">
        <v>1070</v>
      </c>
      <c r="F58" s="1026"/>
      <c r="G58" s="1015">
        <v>212000</v>
      </c>
      <c r="H58" s="1015">
        <v>1830</v>
      </c>
      <c r="I58" s="1009">
        <f t="shared" si="0"/>
        <v>387960000</v>
      </c>
      <c r="J58" s="1015">
        <v>1827</v>
      </c>
      <c r="K58" s="1009">
        <f t="shared" si="1"/>
        <v>387324000</v>
      </c>
      <c r="L58" s="1017">
        <f t="shared" si="2"/>
        <v>-3</v>
      </c>
      <c r="M58" s="1010">
        <f t="shared" si="3"/>
        <v>-636000</v>
      </c>
    </row>
    <row r="59" spans="1:13" s="1013" customFormat="1" ht="15">
      <c r="A59" s="1011"/>
      <c r="B59" s="1012" t="s">
        <v>1071</v>
      </c>
      <c r="D59" s="1013" t="s">
        <v>1072</v>
      </c>
      <c r="E59" s="1027"/>
      <c r="F59" s="1014"/>
      <c r="G59" s="1015">
        <v>262000</v>
      </c>
      <c r="H59" s="1015">
        <v>4074</v>
      </c>
      <c r="I59" s="1009">
        <f t="shared" si="0"/>
        <v>1067388000</v>
      </c>
      <c r="J59" s="1015">
        <v>4059</v>
      </c>
      <c r="K59" s="1009">
        <f t="shared" si="1"/>
        <v>1063458000</v>
      </c>
      <c r="L59" s="1017">
        <f t="shared" si="2"/>
        <v>-15</v>
      </c>
      <c r="M59" s="1010">
        <f t="shared" si="3"/>
        <v>-3930000</v>
      </c>
    </row>
    <row r="60" spans="1:13" s="1013" customFormat="1" ht="15">
      <c r="A60" s="1011"/>
      <c r="B60" s="1012" t="s">
        <v>1073</v>
      </c>
      <c r="D60" s="1013" t="s">
        <v>1074</v>
      </c>
      <c r="E60" s="1027"/>
      <c r="F60" s="1014"/>
      <c r="G60" s="1015">
        <v>524000</v>
      </c>
      <c r="H60" s="1015">
        <v>161</v>
      </c>
      <c r="I60" s="1009">
        <f t="shared" si="0"/>
        <v>84364000</v>
      </c>
      <c r="J60" s="1015">
        <v>160</v>
      </c>
      <c r="K60" s="1009">
        <f t="shared" si="1"/>
        <v>83840000</v>
      </c>
      <c r="L60" s="1017">
        <f t="shared" si="2"/>
        <v>-1</v>
      </c>
      <c r="M60" s="1010">
        <f t="shared" si="3"/>
        <v>-524000</v>
      </c>
    </row>
    <row r="61" spans="1:13" s="1013" customFormat="1" ht="15">
      <c r="A61" s="1011"/>
      <c r="B61" s="1012" t="s">
        <v>1075</v>
      </c>
      <c r="D61" s="1013" t="s">
        <v>1076</v>
      </c>
      <c r="F61" s="1026"/>
      <c r="G61" s="1015">
        <v>210000</v>
      </c>
      <c r="H61" s="1015">
        <v>1421</v>
      </c>
      <c r="I61" s="1009">
        <f t="shared" si="0"/>
        <v>298410000</v>
      </c>
      <c r="J61" s="1015">
        <v>1366</v>
      </c>
      <c r="K61" s="1009">
        <f t="shared" si="1"/>
        <v>286860000</v>
      </c>
      <c r="L61" s="1017">
        <f t="shared" si="2"/>
        <v>-55</v>
      </c>
      <c r="M61" s="1010">
        <f t="shared" si="3"/>
        <v>-11550000</v>
      </c>
    </row>
    <row r="62" spans="1:13" s="1013" customFormat="1" ht="15">
      <c r="A62" s="1011"/>
      <c r="B62" s="1012" t="s">
        <v>1077</v>
      </c>
      <c r="D62" s="1013" t="s">
        <v>1078</v>
      </c>
      <c r="F62" s="1026"/>
      <c r="G62" s="1015">
        <v>112000</v>
      </c>
      <c r="H62" s="1015">
        <v>109</v>
      </c>
      <c r="I62" s="1009">
        <f t="shared" si="0"/>
        <v>12208000</v>
      </c>
      <c r="J62" s="1015">
        <v>123</v>
      </c>
      <c r="K62" s="1009">
        <f t="shared" si="1"/>
        <v>13776000</v>
      </c>
      <c r="L62" s="1017">
        <f t="shared" si="2"/>
        <v>14</v>
      </c>
      <c r="M62" s="1010">
        <f t="shared" si="3"/>
        <v>1568000</v>
      </c>
    </row>
    <row r="63" spans="1:13" s="1013" customFormat="1" ht="15">
      <c r="A63" s="1011"/>
      <c r="B63" s="1012" t="s">
        <v>1079</v>
      </c>
      <c r="D63" s="1013" t="s">
        <v>1080</v>
      </c>
      <c r="F63" s="1026"/>
      <c r="G63" s="1015">
        <v>156800</v>
      </c>
      <c r="H63" s="1015">
        <v>427</v>
      </c>
      <c r="I63" s="1009">
        <f t="shared" si="0"/>
        <v>66953600</v>
      </c>
      <c r="J63" s="1015">
        <v>369</v>
      </c>
      <c r="K63" s="1009">
        <f t="shared" si="1"/>
        <v>57859200</v>
      </c>
      <c r="L63" s="1017">
        <f t="shared" si="2"/>
        <v>-58</v>
      </c>
      <c r="M63" s="1010">
        <f t="shared" si="3"/>
        <v>-9094400</v>
      </c>
    </row>
    <row r="64" spans="1:13" s="1013" customFormat="1" ht="15">
      <c r="A64" s="1011"/>
      <c r="B64" s="1012" t="s">
        <v>1081</v>
      </c>
      <c r="D64" s="1013" t="s">
        <v>1082</v>
      </c>
      <c r="F64" s="1026"/>
      <c r="G64" s="1015">
        <v>67200</v>
      </c>
      <c r="H64" s="1015">
        <v>340</v>
      </c>
      <c r="I64" s="1009">
        <f t="shared" si="0"/>
        <v>22848000</v>
      </c>
      <c r="J64" s="1015">
        <v>286</v>
      </c>
      <c r="K64" s="1009">
        <f t="shared" si="1"/>
        <v>19219200</v>
      </c>
      <c r="L64" s="1017">
        <f t="shared" si="2"/>
        <v>-54</v>
      </c>
      <c r="M64" s="1010">
        <f t="shared" si="3"/>
        <v>-3628800</v>
      </c>
    </row>
    <row r="65" spans="1:13" s="1013" customFormat="1" ht="27" customHeight="1">
      <c r="A65" s="1011"/>
      <c r="B65" s="1012" t="s">
        <v>1083</v>
      </c>
      <c r="D65" s="1028" t="s">
        <v>1084</v>
      </c>
      <c r="E65" s="1029"/>
      <c r="F65" s="1029"/>
      <c r="G65" s="1015">
        <v>22400</v>
      </c>
      <c r="H65" s="1015">
        <v>285</v>
      </c>
      <c r="I65" s="1009">
        <f t="shared" si="0"/>
        <v>6384000</v>
      </c>
      <c r="J65" s="1015">
        <v>251</v>
      </c>
      <c r="K65" s="1009">
        <f t="shared" si="1"/>
        <v>5622400</v>
      </c>
      <c r="L65" s="1017">
        <f t="shared" si="2"/>
        <v>-34</v>
      </c>
      <c r="M65" s="1010">
        <f t="shared" si="3"/>
        <v>-761600</v>
      </c>
    </row>
    <row r="66" spans="1:13" s="1006" customFormat="1" ht="14.25">
      <c r="A66" s="1004"/>
      <c r="B66" s="1025"/>
      <c r="E66" s="1006" t="s">
        <v>1085</v>
      </c>
      <c r="F66" s="1030"/>
      <c r="G66" s="1009"/>
      <c r="H66" s="1009"/>
      <c r="I66" s="1009">
        <f>SUM(I57:I65)</f>
        <v>2265775600</v>
      </c>
      <c r="J66" s="1009"/>
      <c r="K66" s="1009">
        <f>SUM(K57:K65)</f>
        <v>2241298800</v>
      </c>
      <c r="L66" s="1010"/>
      <c r="M66" s="1010">
        <f>SUM(M57:M65)</f>
        <v>-24476800</v>
      </c>
    </row>
    <row r="67" spans="1:13" s="1013" customFormat="1" ht="15" customHeight="1">
      <c r="A67" s="1011"/>
      <c r="B67" s="1012"/>
      <c r="F67" s="1014"/>
      <c r="G67" s="1015"/>
      <c r="H67" s="1015"/>
      <c r="I67" s="1009"/>
      <c r="J67" s="1015"/>
      <c r="K67" s="1009"/>
      <c r="L67" s="1010"/>
      <c r="M67" s="1010"/>
    </row>
    <row r="68" spans="1:13" s="1006" customFormat="1" ht="15" customHeight="1">
      <c r="A68" s="1004" t="s">
        <v>1086</v>
      </c>
      <c r="B68" s="1025"/>
      <c r="C68" s="1006" t="s">
        <v>1087</v>
      </c>
      <c r="F68" s="1007"/>
      <c r="G68" s="1009"/>
      <c r="H68" s="1009"/>
      <c r="I68" s="1009"/>
      <c r="J68" s="1009"/>
      <c r="K68" s="1009"/>
      <c r="L68" s="1010"/>
      <c r="M68" s="1010"/>
    </row>
    <row r="69" spans="1:13" s="1013" customFormat="1" ht="15">
      <c r="A69" s="1011"/>
      <c r="B69" s="1012" t="s">
        <v>1088</v>
      </c>
      <c r="D69" s="1013" t="s">
        <v>1156</v>
      </c>
      <c r="E69" s="1027"/>
      <c r="F69" s="1014"/>
      <c r="G69" s="1015">
        <v>464000</v>
      </c>
      <c r="H69" s="1015">
        <v>202</v>
      </c>
      <c r="I69" s="1009">
        <f>G69*H69</f>
        <v>93728000</v>
      </c>
      <c r="J69" s="1015">
        <v>202</v>
      </c>
      <c r="K69" s="1009">
        <f>J69*G69</f>
        <v>93728000</v>
      </c>
      <c r="L69" s="1010"/>
      <c r="M69" s="1010"/>
    </row>
    <row r="70" spans="1:13" s="1013" customFormat="1" ht="15">
      <c r="A70" s="1011"/>
      <c r="B70" s="1012" t="s">
        <v>1089</v>
      </c>
      <c r="D70" s="1028" t="s">
        <v>1157</v>
      </c>
      <c r="E70" s="1031"/>
      <c r="F70" s="1031"/>
      <c r="G70" s="1015">
        <v>603200</v>
      </c>
      <c r="H70" s="1015">
        <v>4</v>
      </c>
      <c r="I70" s="1009">
        <f>G70*H70</f>
        <v>2412800</v>
      </c>
      <c r="J70" s="1015">
        <v>6</v>
      </c>
      <c r="K70" s="1009">
        <f>J70*G70</f>
        <v>3619200</v>
      </c>
      <c r="L70" s="1017">
        <f aca="true" t="shared" si="4" ref="L70:M73">J70-H70</f>
        <v>2</v>
      </c>
      <c r="M70" s="1010">
        <f t="shared" si="4"/>
        <v>1206400</v>
      </c>
    </row>
    <row r="71" spans="1:13" s="1013" customFormat="1" ht="15" customHeight="1">
      <c r="A71" s="1011"/>
      <c r="B71" s="1012" t="s">
        <v>1090</v>
      </c>
      <c r="D71" s="1028" t="s">
        <v>1158</v>
      </c>
      <c r="E71" s="1031"/>
      <c r="F71" s="1031"/>
      <c r="G71" s="1015">
        <v>417600</v>
      </c>
      <c r="H71" s="1015">
        <v>58</v>
      </c>
      <c r="I71" s="1009">
        <f>G71*H71</f>
        <v>24220800</v>
      </c>
      <c r="J71" s="1015">
        <v>49</v>
      </c>
      <c r="K71" s="1009">
        <f>J71*G71</f>
        <v>20462400</v>
      </c>
      <c r="L71" s="1017">
        <f t="shared" si="4"/>
        <v>-9</v>
      </c>
      <c r="M71" s="1010">
        <f t="shared" si="4"/>
        <v>-3758400</v>
      </c>
    </row>
    <row r="72" spans="1:13" s="1013" customFormat="1" ht="15">
      <c r="A72" s="1011"/>
      <c r="B72" s="1012" t="s">
        <v>1091</v>
      </c>
      <c r="D72" s="1028" t="s">
        <v>1159</v>
      </c>
      <c r="E72" s="1031"/>
      <c r="F72" s="1031"/>
      <c r="G72" s="1015">
        <v>371200</v>
      </c>
      <c r="H72" s="1015">
        <v>32</v>
      </c>
      <c r="I72" s="1009">
        <f>G72*H72</f>
        <v>11878400</v>
      </c>
      <c r="J72" s="1015">
        <v>33</v>
      </c>
      <c r="K72" s="1009">
        <f>J72*G72</f>
        <v>12249600</v>
      </c>
      <c r="L72" s="1017">
        <f t="shared" si="4"/>
        <v>1</v>
      </c>
      <c r="M72" s="1010">
        <f t="shared" si="4"/>
        <v>371200</v>
      </c>
    </row>
    <row r="73" spans="1:13" s="1013" customFormat="1" ht="15">
      <c r="A73" s="1011"/>
      <c r="B73" s="1012" t="s">
        <v>1092</v>
      </c>
      <c r="D73" s="1013" t="s">
        <v>1093</v>
      </c>
      <c r="E73" s="1027"/>
      <c r="F73" s="1014"/>
      <c r="G73" s="1015">
        <v>240000</v>
      </c>
      <c r="H73" s="1015">
        <v>3</v>
      </c>
      <c r="I73" s="1009">
        <f>G73*H73</f>
        <v>720000</v>
      </c>
      <c r="J73" s="1015">
        <v>2</v>
      </c>
      <c r="K73" s="1009">
        <f>J73*G73</f>
        <v>480000</v>
      </c>
      <c r="L73" s="1017">
        <f t="shared" si="4"/>
        <v>-1</v>
      </c>
      <c r="M73" s="1010">
        <f t="shared" si="4"/>
        <v>-240000</v>
      </c>
    </row>
    <row r="74" spans="1:13" s="1006" customFormat="1" ht="15" customHeight="1">
      <c r="A74" s="1004"/>
      <c r="B74" s="1025"/>
      <c r="D74" s="1030"/>
      <c r="E74" s="1006" t="s">
        <v>1094</v>
      </c>
      <c r="F74" s="1032"/>
      <c r="G74" s="1009"/>
      <c r="H74" s="1009"/>
      <c r="I74" s="1009">
        <f>SUM(I69:I73)</f>
        <v>132960000</v>
      </c>
      <c r="J74" s="1009"/>
      <c r="K74" s="1009">
        <f>SUM(K69:K73)</f>
        <v>130539200</v>
      </c>
      <c r="L74" s="1010"/>
      <c r="M74" s="1010">
        <f>SUM(M69:M73)</f>
        <v>-2420800</v>
      </c>
    </row>
    <row r="75" spans="1:13" s="1013" customFormat="1" ht="15" customHeight="1">
      <c r="A75" s="1011"/>
      <c r="B75" s="1012"/>
      <c r="F75" s="1026"/>
      <c r="G75" s="1015"/>
      <c r="H75" s="1015"/>
      <c r="I75" s="1009"/>
      <c r="J75" s="1015"/>
      <c r="K75" s="1009"/>
      <c r="L75" s="1010"/>
      <c r="M75" s="1010"/>
    </row>
    <row r="76" spans="1:13" s="1006" customFormat="1" ht="15" customHeight="1">
      <c r="A76" s="1004" t="s">
        <v>1095</v>
      </c>
      <c r="B76" s="1025"/>
      <c r="C76" s="1006" t="s">
        <v>1096</v>
      </c>
      <c r="F76" s="1032"/>
      <c r="G76" s="1009"/>
      <c r="H76" s="1009"/>
      <c r="I76" s="1009"/>
      <c r="J76" s="1009"/>
      <c r="K76" s="1009"/>
      <c r="L76" s="1010"/>
      <c r="M76" s="1010"/>
    </row>
    <row r="77" spans="1:13" s="1013" customFormat="1" ht="15">
      <c r="A77" s="1011"/>
      <c r="B77" s="1012" t="s">
        <v>1097</v>
      </c>
      <c r="D77" s="1013" t="s">
        <v>1098</v>
      </c>
      <c r="F77" s="1026"/>
      <c r="G77" s="1015">
        <v>105000</v>
      </c>
      <c r="H77" s="1015">
        <v>490</v>
      </c>
      <c r="I77" s="1009">
        <f>G77*H77</f>
        <v>51450000</v>
      </c>
      <c r="J77" s="1015">
        <v>490</v>
      </c>
      <c r="K77" s="1009">
        <f>J77*G77</f>
        <v>51450000</v>
      </c>
      <c r="L77" s="1010"/>
      <c r="M77" s="1010"/>
    </row>
    <row r="78" spans="1:13" s="1013" customFormat="1" ht="15">
      <c r="A78" s="1011"/>
      <c r="B78" s="1012" t="s">
        <v>1099</v>
      </c>
      <c r="D78" s="1013" t="s">
        <v>1100</v>
      </c>
      <c r="F78" s="1026"/>
      <c r="G78" s="1015">
        <v>59000</v>
      </c>
      <c r="H78" s="1015">
        <v>19</v>
      </c>
      <c r="I78" s="1009">
        <f>G78*H78</f>
        <v>1121000</v>
      </c>
      <c r="J78" s="1015">
        <v>16</v>
      </c>
      <c r="K78" s="1009">
        <f>J78*G78</f>
        <v>944000</v>
      </c>
      <c r="L78" s="1017">
        <f>J78-H78</f>
        <v>-3</v>
      </c>
      <c r="M78" s="1010">
        <f>K78-I78</f>
        <v>-177000</v>
      </c>
    </row>
    <row r="79" spans="1:13" s="1006" customFormat="1" ht="15" customHeight="1">
      <c r="A79" s="1004"/>
      <c r="B79" s="1025"/>
      <c r="E79" s="1006" t="s">
        <v>1101</v>
      </c>
      <c r="F79" s="1032"/>
      <c r="G79" s="1009"/>
      <c r="H79" s="1009"/>
      <c r="I79" s="1009">
        <f>SUM(I77:I78)</f>
        <v>52571000</v>
      </c>
      <c r="J79" s="1009"/>
      <c r="K79" s="1009">
        <f>SUM(K77:K78)</f>
        <v>52394000</v>
      </c>
      <c r="L79" s="1010"/>
      <c r="M79" s="1010">
        <f>SUM(M77:M78)</f>
        <v>-177000</v>
      </c>
    </row>
    <row r="80" spans="1:13" s="1013" customFormat="1" ht="15" customHeight="1">
      <c r="A80" s="1011"/>
      <c r="B80" s="1012"/>
      <c r="F80" s="1026"/>
      <c r="G80" s="1015"/>
      <c r="H80" s="1015"/>
      <c r="I80" s="1009"/>
      <c r="J80" s="1015"/>
      <c r="K80" s="1009"/>
      <c r="L80" s="1010"/>
      <c r="M80" s="1010"/>
    </row>
    <row r="81" spans="1:13" s="1006" customFormat="1" ht="15" customHeight="1">
      <c r="A81" s="1004" t="s">
        <v>1102</v>
      </c>
      <c r="B81" s="1025"/>
      <c r="C81" s="1006" t="s">
        <v>1103</v>
      </c>
      <c r="F81" s="1007"/>
      <c r="G81" s="1009"/>
      <c r="H81" s="1009"/>
      <c r="I81" s="1009"/>
      <c r="J81" s="1009"/>
      <c r="K81" s="1009"/>
      <c r="L81" s="1010"/>
      <c r="M81" s="1010"/>
    </row>
    <row r="82" spans="1:13" s="1013" customFormat="1" ht="15">
      <c r="A82" s="1011"/>
      <c r="B82" s="1012" t="s">
        <v>1104</v>
      </c>
      <c r="D82" s="1013" t="s">
        <v>1105</v>
      </c>
      <c r="E82" s="1027"/>
      <c r="F82" s="1026"/>
      <c r="G82" s="1015">
        <v>318000</v>
      </c>
      <c r="H82" s="1015">
        <v>794</v>
      </c>
      <c r="I82" s="1009">
        <f>G82*H82</f>
        <v>252492000</v>
      </c>
      <c r="J82" s="1015">
        <v>797</v>
      </c>
      <c r="K82" s="1009">
        <f>J82*G82</f>
        <v>253446000</v>
      </c>
      <c r="L82" s="1017">
        <f>J82-H82</f>
        <v>3</v>
      </c>
      <c r="M82" s="1010">
        <f>K82-I82</f>
        <v>954000</v>
      </c>
    </row>
    <row r="83" spans="1:13" s="1013" customFormat="1" ht="15">
      <c r="A83" s="1011"/>
      <c r="B83" s="1012" t="s">
        <v>1106</v>
      </c>
      <c r="D83" s="1013" t="s">
        <v>1107</v>
      </c>
      <c r="E83" s="1027"/>
      <c r="F83" s="1026"/>
      <c r="G83" s="1015">
        <v>730000</v>
      </c>
      <c r="H83" s="1015">
        <v>161</v>
      </c>
      <c r="I83" s="1009">
        <f>G83*H83</f>
        <v>117530000</v>
      </c>
      <c r="J83" s="1015">
        <v>160</v>
      </c>
      <c r="K83" s="1009">
        <f>J83*G83</f>
        <v>116800000</v>
      </c>
      <c r="L83" s="1017">
        <f>J83-H83</f>
        <v>-1</v>
      </c>
      <c r="M83" s="1010">
        <f>K83-I83</f>
        <v>-730000</v>
      </c>
    </row>
    <row r="84" spans="1:13" s="1021" customFormat="1" ht="15" customHeight="1">
      <c r="A84" s="1019"/>
      <c r="B84" s="1033"/>
      <c r="D84" s="1034"/>
      <c r="E84" s="1006" t="s">
        <v>1103</v>
      </c>
      <c r="F84" s="1035"/>
      <c r="G84" s="1008"/>
      <c r="H84" s="1008"/>
      <c r="I84" s="1009">
        <f>SUM(I82+I83)</f>
        <v>370022000</v>
      </c>
      <c r="J84" s="1008"/>
      <c r="K84" s="1009">
        <f>SUM(K82:K83)</f>
        <v>370246000</v>
      </c>
      <c r="L84" s="1010"/>
      <c r="M84" s="1010">
        <f>SUM(M82:M83)</f>
        <v>224000</v>
      </c>
    </row>
    <row r="85" spans="1:13" s="1013" customFormat="1" ht="15" customHeight="1">
      <c r="A85" s="1011"/>
      <c r="B85" s="1012"/>
      <c r="D85" s="1027"/>
      <c r="F85" s="1026"/>
      <c r="G85" s="1015"/>
      <c r="H85" s="1015"/>
      <c r="I85" s="1009"/>
      <c r="J85" s="1015"/>
      <c r="K85" s="1009"/>
      <c r="L85" s="1010"/>
      <c r="M85" s="1010"/>
    </row>
    <row r="86" spans="1:13" s="1006" customFormat="1" ht="15" customHeight="1">
      <c r="A86" s="1004" t="s">
        <v>1108</v>
      </c>
      <c r="B86" s="1025"/>
      <c r="C86" s="1006" t="s">
        <v>1109</v>
      </c>
      <c r="F86" s="1007"/>
      <c r="G86" s="1009"/>
      <c r="H86" s="1009"/>
      <c r="I86" s="1009"/>
      <c r="J86" s="1009"/>
      <c r="K86" s="1009"/>
      <c r="L86" s="1010"/>
      <c r="M86" s="1010"/>
    </row>
    <row r="87" spans="1:13" s="1013" customFormat="1" ht="15">
      <c r="A87" s="1011"/>
      <c r="B87" s="1012" t="s">
        <v>1110</v>
      </c>
      <c r="D87" s="1013" t="s">
        <v>1111</v>
      </c>
      <c r="E87" s="1027"/>
      <c r="F87" s="1026"/>
      <c r="G87" s="1015">
        <v>23000</v>
      </c>
      <c r="H87" s="1015">
        <v>1702</v>
      </c>
      <c r="I87" s="1009">
        <f aca="true" t="shared" si="5" ref="I87:I93">G87*H87</f>
        <v>39146000</v>
      </c>
      <c r="J87" s="1015">
        <v>1469</v>
      </c>
      <c r="K87" s="1009">
        <f aca="true" t="shared" si="6" ref="K87:K93">J87*G87</f>
        <v>33787000</v>
      </c>
      <c r="L87" s="1017">
        <f aca="true" t="shared" si="7" ref="L87:M93">J87-H87</f>
        <v>-233</v>
      </c>
      <c r="M87" s="1010">
        <f t="shared" si="7"/>
        <v>-5359000</v>
      </c>
    </row>
    <row r="88" spans="1:13" s="1013" customFormat="1" ht="30" customHeight="1">
      <c r="A88" s="1011"/>
      <c r="B88" s="1012" t="s">
        <v>1112</v>
      </c>
      <c r="D88" s="1013" t="s">
        <v>1113</v>
      </c>
      <c r="F88" s="1026"/>
      <c r="G88" s="1015">
        <v>32200</v>
      </c>
      <c r="H88" s="1015">
        <v>394</v>
      </c>
      <c r="I88" s="1009">
        <f t="shared" si="5"/>
        <v>12686800</v>
      </c>
      <c r="J88" s="1015">
        <v>401</v>
      </c>
      <c r="K88" s="1009">
        <f t="shared" si="6"/>
        <v>12912200</v>
      </c>
      <c r="L88" s="1017">
        <f t="shared" si="7"/>
        <v>7</v>
      </c>
      <c r="M88" s="1010">
        <f t="shared" si="7"/>
        <v>225400</v>
      </c>
    </row>
    <row r="89" spans="1:13" s="1013" customFormat="1" ht="25.5" customHeight="1">
      <c r="A89" s="1011"/>
      <c r="B89" s="1012" t="s">
        <v>1114</v>
      </c>
      <c r="D89" s="1028" t="s">
        <v>1115</v>
      </c>
      <c r="E89" s="1036"/>
      <c r="F89" s="1036"/>
      <c r="G89" s="1015">
        <v>20500</v>
      </c>
      <c r="H89" s="1015">
        <v>116</v>
      </c>
      <c r="I89" s="1009">
        <f t="shared" si="5"/>
        <v>2378000</v>
      </c>
      <c r="J89" s="1015">
        <v>78</v>
      </c>
      <c r="K89" s="1009">
        <f t="shared" si="6"/>
        <v>1599000</v>
      </c>
      <c r="L89" s="1017">
        <f t="shared" si="7"/>
        <v>-38</v>
      </c>
      <c r="M89" s="1010">
        <f t="shared" si="7"/>
        <v>-779000</v>
      </c>
    </row>
    <row r="90" spans="1:13" s="1013" customFormat="1" ht="27.75" customHeight="1">
      <c r="A90" s="1011"/>
      <c r="B90" s="1012" t="s">
        <v>1116</v>
      </c>
      <c r="D90" s="1028" t="s">
        <v>1117</v>
      </c>
      <c r="E90" s="1036"/>
      <c r="F90" s="1036"/>
      <c r="G90" s="1015">
        <v>20500</v>
      </c>
      <c r="H90" s="1015">
        <v>24</v>
      </c>
      <c r="I90" s="1009">
        <f t="shared" si="5"/>
        <v>492000</v>
      </c>
      <c r="J90" s="1015">
        <v>19</v>
      </c>
      <c r="K90" s="1009">
        <f t="shared" si="6"/>
        <v>389500</v>
      </c>
      <c r="L90" s="1017">
        <f t="shared" si="7"/>
        <v>-5</v>
      </c>
      <c r="M90" s="1010">
        <f t="shared" si="7"/>
        <v>-102500</v>
      </c>
    </row>
    <row r="91" spans="1:13" s="1013" customFormat="1" ht="15">
      <c r="A91" s="1011"/>
      <c r="B91" s="1012" t="s">
        <v>1118</v>
      </c>
      <c r="D91" s="1013" t="s">
        <v>1119</v>
      </c>
      <c r="F91" s="1026"/>
      <c r="G91" s="1015">
        <v>71500</v>
      </c>
      <c r="H91" s="1015">
        <v>303</v>
      </c>
      <c r="I91" s="1009">
        <f t="shared" si="5"/>
        <v>21664500</v>
      </c>
      <c r="J91" s="1015">
        <v>301</v>
      </c>
      <c r="K91" s="1009">
        <f t="shared" si="6"/>
        <v>21521500</v>
      </c>
      <c r="L91" s="1017">
        <f t="shared" si="7"/>
        <v>-2</v>
      </c>
      <c r="M91" s="1010">
        <f t="shared" si="7"/>
        <v>-143000</v>
      </c>
    </row>
    <row r="92" spans="1:13" s="1013" customFormat="1" ht="15">
      <c r="A92" s="1011"/>
      <c r="B92" s="1012" t="s">
        <v>1120</v>
      </c>
      <c r="D92" s="1013" t="s">
        <v>1121</v>
      </c>
      <c r="F92" s="1026"/>
      <c r="G92" s="1015">
        <v>71500</v>
      </c>
      <c r="H92" s="1015">
        <v>150</v>
      </c>
      <c r="I92" s="1009">
        <f t="shared" si="5"/>
        <v>10725000</v>
      </c>
      <c r="J92" s="1015">
        <v>151</v>
      </c>
      <c r="K92" s="1009">
        <f t="shared" si="6"/>
        <v>10796500</v>
      </c>
      <c r="L92" s="1017">
        <f t="shared" si="7"/>
        <v>1</v>
      </c>
      <c r="M92" s="1010">
        <f t="shared" si="7"/>
        <v>71500</v>
      </c>
    </row>
    <row r="93" spans="1:13" s="1013" customFormat="1" ht="20.25" customHeight="1">
      <c r="A93" s="1011"/>
      <c r="B93" s="1012" t="s">
        <v>1122</v>
      </c>
      <c r="D93" s="1013" t="s">
        <v>1123</v>
      </c>
      <c r="F93" s="1026"/>
      <c r="G93" s="1015">
        <v>720</v>
      </c>
      <c r="H93" s="1015">
        <v>11171</v>
      </c>
      <c r="I93" s="1009">
        <f t="shared" si="5"/>
        <v>8043120</v>
      </c>
      <c r="J93" s="1015">
        <v>11114</v>
      </c>
      <c r="K93" s="1009">
        <f t="shared" si="6"/>
        <v>8002080</v>
      </c>
      <c r="L93" s="1017">
        <f t="shared" si="7"/>
        <v>-57</v>
      </c>
      <c r="M93" s="1010">
        <f t="shared" si="7"/>
        <v>-41040</v>
      </c>
    </row>
    <row r="94" spans="1:13" s="1006" customFormat="1" ht="15" customHeight="1">
      <c r="A94" s="1004"/>
      <c r="B94" s="1025"/>
      <c r="E94" s="1006" t="s">
        <v>1124</v>
      </c>
      <c r="F94" s="1032"/>
      <c r="G94" s="1009"/>
      <c r="H94" s="1009"/>
      <c r="I94" s="1009">
        <f>SUM(I87:I93)</f>
        <v>95135420</v>
      </c>
      <c r="J94" s="1009"/>
      <c r="K94" s="1009">
        <f>SUM(K87:K93)</f>
        <v>89007780</v>
      </c>
      <c r="L94" s="1010"/>
      <c r="M94" s="1010">
        <f>SUM(M87:M93)</f>
        <v>-6127640</v>
      </c>
    </row>
    <row r="95" spans="1:13" s="1013" customFormat="1" ht="15" customHeight="1">
      <c r="A95" s="1011"/>
      <c r="B95" s="1012"/>
      <c r="F95" s="1026"/>
      <c r="G95" s="1015"/>
      <c r="H95" s="1015"/>
      <c r="I95" s="1009"/>
      <c r="J95" s="1015"/>
      <c r="K95" s="1009"/>
      <c r="L95" s="1010"/>
      <c r="M95" s="1010"/>
    </row>
    <row r="96" spans="1:13" s="1039" customFormat="1" ht="30" customHeight="1">
      <c r="A96" s="1037" t="s">
        <v>1125</v>
      </c>
      <c r="B96" s="1038"/>
      <c r="C96" s="1039" t="s">
        <v>1126</v>
      </c>
      <c r="D96" s="1040"/>
      <c r="E96" s="1040"/>
      <c r="G96" s="1041"/>
      <c r="H96" s="1041"/>
      <c r="I96" s="1009"/>
      <c r="J96" s="1041"/>
      <c r="K96" s="1009"/>
      <c r="L96" s="1010"/>
      <c r="M96" s="1010"/>
    </row>
    <row r="97" spans="1:13" s="1013" customFormat="1" ht="15">
      <c r="A97" s="1042"/>
      <c r="B97" s="1012" t="s">
        <v>1127</v>
      </c>
      <c r="D97" s="1028" t="s">
        <v>1128</v>
      </c>
      <c r="E97" s="1043"/>
      <c r="F97" s="1043"/>
      <c r="G97" s="1015">
        <v>15000</v>
      </c>
      <c r="H97" s="1044">
        <v>3823</v>
      </c>
      <c r="I97" s="1009">
        <f>G97*H97</f>
        <v>57345000</v>
      </c>
      <c r="J97" s="1015">
        <v>3829</v>
      </c>
      <c r="K97" s="1009">
        <f>J97*G97</f>
        <v>57435000</v>
      </c>
      <c r="L97" s="1017">
        <f>J97-H97</f>
        <v>6</v>
      </c>
      <c r="M97" s="1010">
        <f>K97-I97</f>
        <v>90000</v>
      </c>
    </row>
    <row r="98" spans="1:13" s="1013" customFormat="1" ht="15" customHeight="1">
      <c r="A98" s="1011"/>
      <c r="B98" s="1012" t="s">
        <v>1129</v>
      </c>
      <c r="D98" s="1028" t="s">
        <v>1130</v>
      </c>
      <c r="E98" s="1043"/>
      <c r="F98" s="1043"/>
      <c r="G98" s="1015">
        <v>45000</v>
      </c>
      <c r="H98" s="1015">
        <v>104</v>
      </c>
      <c r="I98" s="1009">
        <f>G98*H98</f>
        <v>4680000</v>
      </c>
      <c r="J98" s="1015">
        <v>103</v>
      </c>
      <c r="K98" s="1009">
        <f>J98*G98</f>
        <v>4635000</v>
      </c>
      <c r="L98" s="1017">
        <f>J98-H98</f>
        <v>-1</v>
      </c>
      <c r="M98" s="1010">
        <f>K98-I98</f>
        <v>-45000</v>
      </c>
    </row>
    <row r="99" spans="1:13" s="1039" customFormat="1" ht="25.5" customHeight="1">
      <c r="A99" s="1045"/>
      <c r="B99" s="1038"/>
      <c r="D99" s="1046"/>
      <c r="E99" s="1047" t="s">
        <v>1131</v>
      </c>
      <c r="F99" s="1048"/>
      <c r="G99" s="1049"/>
      <c r="H99" s="1050"/>
      <c r="I99" s="1009">
        <f>SUM(I97:I98)</f>
        <v>62025000</v>
      </c>
      <c r="J99" s="1041"/>
      <c r="K99" s="1009">
        <f>SUM(K97:K98)</f>
        <v>62070000</v>
      </c>
      <c r="L99" s="1010"/>
      <c r="M99" s="1010">
        <f>SUM(M97:M98)</f>
        <v>45000</v>
      </c>
    </row>
    <row r="100" spans="1:13" s="1039" customFormat="1" ht="13.5" customHeight="1">
      <c r="A100" s="1045"/>
      <c r="B100" s="1038"/>
      <c r="D100" s="1046"/>
      <c r="E100" s="1051"/>
      <c r="F100" s="1046"/>
      <c r="G100" s="1049"/>
      <c r="H100" s="1050"/>
      <c r="I100" s="1009"/>
      <c r="J100" s="1041"/>
      <c r="K100" s="1009"/>
      <c r="L100" s="1010"/>
      <c r="M100" s="1010"/>
    </row>
    <row r="101" spans="1:13" s="1006" customFormat="1" ht="18" customHeight="1">
      <c r="A101" s="1004" t="s">
        <v>1132</v>
      </c>
      <c r="B101" s="1025"/>
      <c r="C101" s="1006" t="s">
        <v>1133</v>
      </c>
      <c r="F101" s="1007"/>
      <c r="G101" s="1009"/>
      <c r="H101" s="1009"/>
      <c r="I101" s="1009"/>
      <c r="J101" s="1009"/>
      <c r="K101" s="1009"/>
      <c r="L101" s="1010"/>
      <c r="M101" s="1010"/>
    </row>
    <row r="102" spans="1:13" s="1013" customFormat="1" ht="31.5" customHeight="1">
      <c r="A102" s="1011"/>
      <c r="B102" s="1012" t="s">
        <v>1134</v>
      </c>
      <c r="D102" s="1028" t="s">
        <v>1135</v>
      </c>
      <c r="E102" s="1036"/>
      <c r="F102" s="1036"/>
      <c r="G102" s="1015">
        <v>55000</v>
      </c>
      <c r="H102" s="1015">
        <v>1429</v>
      </c>
      <c r="I102" s="1009">
        <f>G102*H102</f>
        <v>78595000</v>
      </c>
      <c r="J102" s="1015">
        <v>1223</v>
      </c>
      <c r="K102" s="1009">
        <f>J102*G102</f>
        <v>67265000</v>
      </c>
      <c r="L102" s="1017">
        <f aca="true" t="shared" si="8" ref="L102:M104">J102-H102</f>
        <v>-206</v>
      </c>
      <c r="M102" s="1010">
        <f t="shared" si="8"/>
        <v>-11330000</v>
      </c>
    </row>
    <row r="103" spans="1:13" s="1013" customFormat="1" ht="30" customHeight="1">
      <c r="A103" s="1011"/>
      <c r="B103" s="1012" t="s">
        <v>1136</v>
      </c>
      <c r="D103" s="1028" t="s">
        <v>1137</v>
      </c>
      <c r="E103" s="1036"/>
      <c r="F103" s="1036"/>
      <c r="G103" s="1015">
        <v>55000</v>
      </c>
      <c r="H103" s="1015">
        <v>451</v>
      </c>
      <c r="I103" s="1009">
        <f>G103*H103</f>
        <v>24805000</v>
      </c>
      <c r="J103" s="1015">
        <v>428</v>
      </c>
      <c r="K103" s="1009">
        <f>J103*G103</f>
        <v>23540000</v>
      </c>
      <c r="L103" s="1017">
        <f t="shared" si="8"/>
        <v>-23</v>
      </c>
      <c r="M103" s="1010">
        <f t="shared" si="8"/>
        <v>-1265000</v>
      </c>
    </row>
    <row r="104" spans="1:13" s="1013" customFormat="1" ht="27" customHeight="1">
      <c r="A104" s="1011"/>
      <c r="B104" s="1012" t="s">
        <v>1138</v>
      </c>
      <c r="D104" s="1028" t="s">
        <v>1139</v>
      </c>
      <c r="E104" s="1029"/>
      <c r="F104" s="1029"/>
      <c r="G104" s="1015">
        <v>10000</v>
      </c>
      <c r="H104" s="1015">
        <v>4131</v>
      </c>
      <c r="I104" s="1009">
        <f>G104*H104</f>
        <v>41310000</v>
      </c>
      <c r="J104" s="1015">
        <v>3978</v>
      </c>
      <c r="K104" s="1009">
        <f>J104*G104</f>
        <v>39780000</v>
      </c>
      <c r="L104" s="1017">
        <f t="shared" si="8"/>
        <v>-153</v>
      </c>
      <c r="M104" s="1010">
        <f t="shared" si="8"/>
        <v>-1530000</v>
      </c>
    </row>
    <row r="105" spans="1:13" s="1039" customFormat="1" ht="12.75" customHeight="1">
      <c r="A105" s="1045"/>
      <c r="B105" s="1052"/>
      <c r="D105" s="1046"/>
      <c r="E105" s="1039" t="s">
        <v>1133</v>
      </c>
      <c r="G105" s="1041"/>
      <c r="H105" s="1050"/>
      <c r="I105" s="1009">
        <f>SUM(I102:I104)</f>
        <v>144710000</v>
      </c>
      <c r="J105" s="1041"/>
      <c r="K105" s="1009">
        <f>SUM(K102:K104)</f>
        <v>130585000</v>
      </c>
      <c r="L105" s="1010"/>
      <c r="M105" s="1010">
        <f>SUM(M102:M104)</f>
        <v>-14125000</v>
      </c>
    </row>
    <row r="106" spans="1:13" s="1013" customFormat="1" ht="14.25" customHeight="1">
      <c r="A106" s="1011"/>
      <c r="B106" s="1012"/>
      <c r="D106" s="1014"/>
      <c r="E106" s="1053"/>
      <c r="F106" s="1014"/>
      <c r="G106" s="1054"/>
      <c r="H106" s="1044"/>
      <c r="I106" s="1009"/>
      <c r="J106" s="1015"/>
      <c r="K106" s="1009"/>
      <c r="L106" s="1010"/>
      <c r="M106" s="1010"/>
    </row>
    <row r="107" spans="1:13" s="1006" customFormat="1" ht="15" customHeight="1">
      <c r="A107" s="1004" t="s">
        <v>1140</v>
      </c>
      <c r="B107" s="1025"/>
      <c r="C107" s="1006" t="s">
        <v>1141</v>
      </c>
      <c r="F107" s="1007"/>
      <c r="G107" s="1008">
        <v>1166</v>
      </c>
      <c r="H107" s="1008">
        <v>56144</v>
      </c>
      <c r="I107" s="1009">
        <f>G107*H107</f>
        <v>65463904</v>
      </c>
      <c r="J107" s="1008">
        <v>56144</v>
      </c>
      <c r="K107" s="1009">
        <f>J107*G107</f>
        <v>65463904</v>
      </c>
      <c r="L107" s="1010"/>
      <c r="M107" s="1010"/>
    </row>
    <row r="108" spans="1:13" s="1006" customFormat="1" ht="15" customHeight="1" thickBot="1">
      <c r="A108" s="1004"/>
      <c r="B108" s="1025"/>
      <c r="F108" s="1007"/>
      <c r="G108" s="1008"/>
      <c r="H108" s="1008"/>
      <c r="I108" s="1009"/>
      <c r="J108" s="1008"/>
      <c r="K108" s="1009"/>
      <c r="L108" s="1010"/>
      <c r="M108" s="1010"/>
    </row>
    <row r="109" spans="1:13" s="1062" customFormat="1" ht="15.75" customHeight="1" thickBot="1">
      <c r="A109" s="1055" t="s">
        <v>1142</v>
      </c>
      <c r="B109" s="1056"/>
      <c r="C109" s="1056"/>
      <c r="D109" s="1056"/>
      <c r="E109" s="1056"/>
      <c r="F109" s="1056"/>
      <c r="G109" s="1057"/>
      <c r="H109" s="1058"/>
      <c r="I109" s="1059">
        <f>I8+I17+I19+I15+I23+I25+I27+I39+I45+I47+I52+I54+I66+I74+I79+I84+I94+I105+I99+I107+I21</f>
        <v>4471939776.99946</v>
      </c>
      <c r="J109" s="1060"/>
      <c r="K109" s="1059">
        <f>K8+K17+K19+K15+K23+K25+K27+K39+K45+K47+K52+K54+K66+K74+K79+K84+K94+K105+K99+K107+K21</f>
        <v>4453094539</v>
      </c>
      <c r="L109" s="1061"/>
      <c r="M109" s="1059">
        <f>M8+M17+M19+M15+M23+M25+M27+M39+M45+M47+M52+M54+M66+M74+M79+M84+M94+M105+M99+M107+M21</f>
        <v>-18845238</v>
      </c>
    </row>
    <row r="110" spans="1:13" s="969" customFormat="1" ht="14.25" customHeight="1">
      <c r="A110" s="1011"/>
      <c r="B110" s="1011"/>
      <c r="C110" s="1013"/>
      <c r="D110" s="972"/>
      <c r="E110" s="1013"/>
      <c r="F110" s="1063"/>
      <c r="G110" s="1015"/>
      <c r="H110" s="1015"/>
      <c r="I110" s="1009" t="s">
        <v>1143</v>
      </c>
      <c r="J110" s="1015"/>
      <c r="K110" s="1009"/>
      <c r="L110" s="1010"/>
      <c r="M110" s="1010"/>
    </row>
    <row r="111" spans="1:13" s="1013" customFormat="1" ht="15">
      <c r="A111" s="1004" t="s">
        <v>1144</v>
      </c>
      <c r="B111" s="1011"/>
      <c r="C111" s="1006" t="s">
        <v>1145</v>
      </c>
      <c r="F111" s="1026"/>
      <c r="G111" s="1015">
        <v>11700</v>
      </c>
      <c r="H111" s="1015">
        <v>1069</v>
      </c>
      <c r="I111" s="1009">
        <f>G111*H111</f>
        <v>12507300</v>
      </c>
      <c r="J111" s="1015">
        <v>1061</v>
      </c>
      <c r="K111" s="1009">
        <f>J111*G111</f>
        <v>12413700</v>
      </c>
      <c r="L111" s="1017">
        <f>J111-H111</f>
        <v>-8</v>
      </c>
      <c r="M111" s="1010">
        <f>K111-I111</f>
        <v>-93600</v>
      </c>
    </row>
    <row r="112" spans="1:13" s="1013" customFormat="1" ht="15">
      <c r="A112" s="1004"/>
      <c r="B112" s="1011"/>
      <c r="C112" s="1006"/>
      <c r="F112" s="1026"/>
      <c r="G112" s="1015"/>
      <c r="H112" s="1015"/>
      <c r="I112" s="1009"/>
      <c r="J112" s="1015"/>
      <c r="K112" s="1009"/>
      <c r="L112" s="1017"/>
      <c r="M112" s="1010"/>
    </row>
    <row r="113" spans="1:13" s="1013" customFormat="1" ht="15" customHeight="1">
      <c r="A113" s="1004" t="s">
        <v>1146</v>
      </c>
      <c r="B113" s="1012"/>
      <c r="C113" s="1006" t="s">
        <v>1147</v>
      </c>
      <c r="F113" s="1026"/>
      <c r="G113" s="1015">
        <v>1020000</v>
      </c>
      <c r="H113" s="1015">
        <v>22</v>
      </c>
      <c r="I113" s="1009">
        <f>G113*H113</f>
        <v>22440000</v>
      </c>
      <c r="J113" s="1015">
        <v>20</v>
      </c>
      <c r="K113" s="1009">
        <f>J113*G113</f>
        <v>20400000</v>
      </c>
      <c r="L113" s="1017">
        <f>J113-H113</f>
        <v>-2</v>
      </c>
      <c r="M113" s="1010">
        <f>K113-I113</f>
        <v>-2040000</v>
      </c>
    </row>
    <row r="114" spans="1:13" s="1013" customFormat="1" ht="12" customHeight="1">
      <c r="A114" s="1011"/>
      <c r="B114" s="1011"/>
      <c r="D114" s="1027"/>
      <c r="F114" s="1026"/>
      <c r="G114" s="1015"/>
      <c r="H114" s="1015"/>
      <c r="I114" s="1009"/>
      <c r="J114" s="1015"/>
      <c r="K114" s="1009"/>
      <c r="L114" s="1010"/>
      <c r="M114" s="1010"/>
    </row>
    <row r="115" spans="1:13" s="1006" customFormat="1" ht="15">
      <c r="A115" s="1004" t="s">
        <v>1148</v>
      </c>
      <c r="B115" s="1004"/>
      <c r="C115" s="1006" t="s">
        <v>1149</v>
      </c>
      <c r="D115" s="1030"/>
      <c r="F115" s="1032"/>
      <c r="G115" s="1008">
        <v>9400</v>
      </c>
      <c r="H115" s="1008">
        <v>155</v>
      </c>
      <c r="I115" s="1009">
        <f>G115*H115</f>
        <v>1457000</v>
      </c>
      <c r="J115" s="1008">
        <v>155</v>
      </c>
      <c r="K115" s="1009">
        <f>J115*G115</f>
        <v>1457000</v>
      </c>
      <c r="L115" s="1010"/>
      <c r="M115" s="1010"/>
    </row>
    <row r="116" spans="1:13" s="1013" customFormat="1" ht="15">
      <c r="A116" s="1011"/>
      <c r="B116" s="1011"/>
      <c r="D116" s="1027"/>
      <c r="F116" s="1026"/>
      <c r="G116" s="1008"/>
      <c r="H116" s="1008"/>
      <c r="I116" s="1009"/>
      <c r="J116" s="1015"/>
      <c r="K116" s="1009"/>
      <c r="L116" s="1010"/>
      <c r="M116" s="1010"/>
    </row>
    <row r="117" spans="1:13" s="1006" customFormat="1" ht="15" customHeight="1">
      <c r="A117" s="1004" t="s">
        <v>1150</v>
      </c>
      <c r="B117" s="1004"/>
      <c r="C117" s="1006" t="s">
        <v>1151</v>
      </c>
      <c r="D117" s="1030"/>
      <c r="F117" s="1032"/>
      <c r="G117" s="1009"/>
      <c r="H117" s="1009"/>
      <c r="I117" s="1009">
        <v>396835997</v>
      </c>
      <c r="J117" s="1009"/>
      <c r="K117" s="1009">
        <v>396835997</v>
      </c>
      <c r="L117" s="1010"/>
      <c r="M117" s="1010"/>
    </row>
    <row r="118" spans="1:13" s="1013" customFormat="1" ht="15" customHeight="1" thickBot="1">
      <c r="A118" s="1011"/>
      <c r="B118" s="1011"/>
      <c r="D118" s="1027"/>
      <c r="F118" s="1026"/>
      <c r="G118" s="1015"/>
      <c r="H118" s="1015"/>
      <c r="I118" s="1009"/>
      <c r="J118" s="1015"/>
      <c r="K118" s="1009"/>
      <c r="L118" s="1009"/>
      <c r="M118" s="1009"/>
    </row>
    <row r="119" spans="1:13" s="1062" customFormat="1" ht="16.5" customHeight="1" thickBot="1">
      <c r="A119" s="1064" t="s">
        <v>1152</v>
      </c>
      <c r="B119" s="1065"/>
      <c r="C119" s="1065"/>
      <c r="D119" s="1065"/>
      <c r="E119" s="1065"/>
      <c r="F119" s="1065"/>
      <c r="G119" s="1060"/>
      <c r="H119" s="1060"/>
      <c r="I119" s="1059">
        <f>I111+I113+I115+I117</f>
        <v>433240297</v>
      </c>
      <c r="J119" s="1060"/>
      <c r="K119" s="1059">
        <f>K111+K113+K115+K117</f>
        <v>431106697</v>
      </c>
      <c r="L119" s="1060"/>
      <c r="M119" s="1059">
        <f>M111+M113+M115+M117</f>
        <v>-2133600</v>
      </c>
    </row>
    <row r="120" spans="1:13" s="1013" customFormat="1" ht="15.75" thickBot="1">
      <c r="A120" s="1011"/>
      <c r="B120" s="1011"/>
      <c r="D120" s="1027"/>
      <c r="F120" s="1026"/>
      <c r="G120" s="1015"/>
      <c r="H120" s="1015"/>
      <c r="I120" s="1009"/>
      <c r="J120" s="1015"/>
      <c r="K120" s="1009"/>
      <c r="L120" s="1009"/>
      <c r="M120" s="1009"/>
    </row>
    <row r="121" spans="1:13" s="1069" customFormat="1" ht="18" customHeight="1" thickBot="1">
      <c r="A121" s="1066" t="s">
        <v>1153</v>
      </c>
      <c r="B121" s="1067"/>
      <c r="C121" s="1067"/>
      <c r="D121" s="1067"/>
      <c r="E121" s="1067"/>
      <c r="F121" s="1067"/>
      <c r="G121" s="1060"/>
      <c r="H121" s="1068"/>
      <c r="I121" s="1059">
        <f>I119+I109</f>
        <v>4905180073.99946</v>
      </c>
      <c r="J121" s="1060"/>
      <c r="K121" s="1059">
        <f>K119+K109</f>
        <v>4884201236</v>
      </c>
      <c r="L121" s="1060"/>
      <c r="M121" s="1059">
        <f>M119+M109</f>
        <v>-20978838</v>
      </c>
    </row>
    <row r="122" spans="1:13" s="1069" customFormat="1" ht="18" customHeight="1">
      <c r="A122" s="1070"/>
      <c r="B122" s="1070"/>
      <c r="C122" s="1070"/>
      <c r="D122" s="1070"/>
      <c r="E122" s="1070"/>
      <c r="F122" s="1070"/>
      <c r="G122" s="1009"/>
      <c r="H122" s="1009"/>
      <c r="I122" s="1009"/>
      <c r="J122" s="1009"/>
      <c r="K122" s="1009"/>
      <c r="L122" s="1009"/>
      <c r="M122" s="1009"/>
    </row>
    <row r="123" spans="1:13" ht="15.75">
      <c r="A123" s="1071" t="s">
        <v>1154</v>
      </c>
      <c r="B123" s="1072"/>
      <c r="C123" s="1072"/>
      <c r="D123" s="1072"/>
      <c r="E123" s="1072"/>
      <c r="F123" s="1072"/>
      <c r="G123" s="1072"/>
      <c r="H123" s="1072"/>
      <c r="I123" s="1072"/>
      <c r="J123" s="1072"/>
      <c r="K123" s="1072"/>
      <c r="L123" s="1072"/>
      <c r="M123" s="1072"/>
    </row>
    <row r="124" spans="1:13" ht="15">
      <c r="A124" s="1011"/>
      <c r="B124" s="1011"/>
      <c r="C124" s="1027"/>
      <c r="D124" s="1027"/>
      <c r="E124" s="1027"/>
      <c r="F124" s="1014"/>
      <c r="G124" s="1073"/>
      <c r="H124" s="1073"/>
      <c r="I124" s="1074"/>
      <c r="J124" s="1075"/>
      <c r="K124" s="1076"/>
      <c r="L124" s="1076"/>
      <c r="M124" s="1076"/>
    </row>
    <row r="125" spans="1:13" ht="15.75">
      <c r="A125" s="1071"/>
      <c r="B125" s="1072"/>
      <c r="C125" s="1072"/>
      <c r="D125" s="1072"/>
      <c r="E125" s="1072"/>
      <c r="F125" s="1072"/>
      <c r="G125" s="1072"/>
      <c r="H125" s="1072"/>
      <c r="I125" s="1072"/>
      <c r="J125" s="1072"/>
      <c r="K125" s="1072"/>
      <c r="L125" s="1072"/>
      <c r="M125" s="1072"/>
    </row>
    <row r="126" spans="3:9" ht="15.75" customHeight="1">
      <c r="C126" s="968"/>
      <c r="G126" s="1077"/>
      <c r="H126" s="1077"/>
      <c r="I126" s="1078"/>
    </row>
  </sheetData>
  <mergeCells count="21">
    <mergeCell ref="A125:M125"/>
    <mergeCell ref="D103:F103"/>
    <mergeCell ref="A119:F119"/>
    <mergeCell ref="A121:F121"/>
    <mergeCell ref="A109:F109"/>
    <mergeCell ref="D104:F104"/>
    <mergeCell ref="D90:F90"/>
    <mergeCell ref="D65:F65"/>
    <mergeCell ref="D70:F70"/>
    <mergeCell ref="D71:F71"/>
    <mergeCell ref="D89:F89"/>
    <mergeCell ref="K1:M1"/>
    <mergeCell ref="D98:F98"/>
    <mergeCell ref="D72:F72"/>
    <mergeCell ref="A123:M123"/>
    <mergeCell ref="D97:F97"/>
    <mergeCell ref="D102:F102"/>
    <mergeCell ref="E99:F99"/>
    <mergeCell ref="A5:B5"/>
    <mergeCell ref="A6:B6"/>
    <mergeCell ref="C6:F6"/>
  </mergeCells>
  <printOptions horizontalCentered="1" vertic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70" r:id="rId2"/>
  <headerFooter alignWithMargins="0">
    <oddHeader>&amp;C4. sz. melléklet &amp;P. oldal</oddHeader>
  </headerFooter>
  <rowBreaks count="4" manualBreakCount="4">
    <brk id="39" max="12" man="1"/>
    <brk id="66" max="255" man="1"/>
    <brk id="94" max="255" man="1"/>
    <brk id="12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9"/>
  </sheetPr>
  <dimension ref="A1:E26"/>
  <sheetViews>
    <sheetView showZeros="0" workbookViewId="0" topLeftCell="A1">
      <selection activeCell="F4" sqref="F4"/>
    </sheetView>
  </sheetViews>
  <sheetFormatPr defaultColWidth="9.140625" defaultRowHeight="12.75"/>
  <cols>
    <col min="1" max="1" width="5.7109375" style="1084" customWidth="1"/>
    <col min="2" max="2" width="58.8515625" style="1079" customWidth="1"/>
    <col min="3" max="3" width="13.7109375" style="1080" customWidth="1"/>
    <col min="4" max="5" width="11.7109375" style="1080" customWidth="1"/>
    <col min="6" max="16384" width="9.140625" style="1079" customWidth="1"/>
  </cols>
  <sheetData>
    <row r="1" spans="1:5" ht="12.75">
      <c r="A1" s="1079" t="s">
        <v>1824</v>
      </c>
      <c r="E1" s="1081" t="s">
        <v>1160</v>
      </c>
    </row>
    <row r="2" spans="1:5" ht="43.5" customHeight="1">
      <c r="A2" s="1082"/>
      <c r="E2" s="1083"/>
    </row>
    <row r="3" ht="18" customHeight="1">
      <c r="E3" s="1083"/>
    </row>
    <row r="4" ht="15" customHeight="1"/>
    <row r="5" ht="15" customHeight="1" thickBot="1">
      <c r="E5" s="1083" t="s">
        <v>1833</v>
      </c>
    </row>
    <row r="6" spans="1:5" ht="64.5" customHeight="1" thickBot="1">
      <c r="A6" s="1085" t="s">
        <v>985</v>
      </c>
      <c r="B6" s="1085" t="s">
        <v>1161</v>
      </c>
      <c r="C6" s="1086" t="s">
        <v>1162</v>
      </c>
      <c r="D6" s="1086" t="s">
        <v>1163</v>
      </c>
      <c r="E6" s="1086" t="s">
        <v>1164</v>
      </c>
    </row>
    <row r="7" spans="1:5" s="1089" customFormat="1" ht="25.5" customHeight="1">
      <c r="A7" s="1087"/>
      <c r="B7" s="1087"/>
      <c r="C7" s="1088"/>
      <c r="D7" s="1088"/>
      <c r="E7" s="1088"/>
    </row>
    <row r="8" spans="1:5" s="1089" customFormat="1" ht="30" customHeight="1">
      <c r="A8" s="1090" t="s">
        <v>1001</v>
      </c>
      <c r="B8" s="1089" t="s">
        <v>1165</v>
      </c>
      <c r="C8" s="1091">
        <v>245900</v>
      </c>
      <c r="D8" s="1091">
        <v>32165</v>
      </c>
      <c r="E8" s="1092">
        <f aca="true" t="shared" si="0" ref="E8:E19">SUM(C8:D8)</f>
        <v>278065</v>
      </c>
    </row>
    <row r="9" spans="1:5" s="1089" customFormat="1" ht="30" customHeight="1">
      <c r="A9" s="1090" t="s">
        <v>1003</v>
      </c>
      <c r="B9" s="1089" t="s">
        <v>1166</v>
      </c>
      <c r="C9" s="1092">
        <v>136709</v>
      </c>
      <c r="D9" s="1092">
        <v>77840</v>
      </c>
      <c r="E9" s="1092">
        <f t="shared" si="0"/>
        <v>214549</v>
      </c>
    </row>
    <row r="10" spans="1:5" s="1089" customFormat="1" ht="30" customHeight="1">
      <c r="A10" s="1090" t="s">
        <v>1013</v>
      </c>
      <c r="B10" s="1089" t="s">
        <v>733</v>
      </c>
      <c r="C10" s="1091">
        <v>20054</v>
      </c>
      <c r="D10" s="1091">
        <v>31764</v>
      </c>
      <c r="E10" s="1092">
        <f t="shared" si="0"/>
        <v>51818</v>
      </c>
    </row>
    <row r="11" spans="1:5" s="1089" customFormat="1" ht="30" customHeight="1">
      <c r="A11" s="1090" t="s">
        <v>1015</v>
      </c>
      <c r="B11" s="1089" t="s">
        <v>1803</v>
      </c>
      <c r="C11" s="1091">
        <v>38462</v>
      </c>
      <c r="D11" s="1091">
        <v>11652</v>
      </c>
      <c r="E11" s="1092">
        <f t="shared" si="0"/>
        <v>50114</v>
      </c>
    </row>
    <row r="12" spans="1:5" s="1089" customFormat="1" ht="30" customHeight="1">
      <c r="A12" s="1090" t="s">
        <v>1017</v>
      </c>
      <c r="B12" s="1089" t="s">
        <v>1167</v>
      </c>
      <c r="C12" s="1091">
        <v>1001030</v>
      </c>
      <c r="D12" s="1091">
        <v>81085</v>
      </c>
      <c r="E12" s="1092">
        <f t="shared" si="0"/>
        <v>1082115</v>
      </c>
    </row>
    <row r="13" spans="1:5" s="1089" customFormat="1" ht="30" customHeight="1">
      <c r="A13" s="1090" t="s">
        <v>1019</v>
      </c>
      <c r="B13" s="1089" t="s">
        <v>2015</v>
      </c>
      <c r="C13" s="1091">
        <v>22429</v>
      </c>
      <c r="D13" s="1091">
        <v>4788</v>
      </c>
      <c r="E13" s="1092">
        <f t="shared" si="0"/>
        <v>27217</v>
      </c>
    </row>
    <row r="14" spans="1:5" s="1089" customFormat="1" ht="30" customHeight="1">
      <c r="A14" s="1090" t="s">
        <v>1021</v>
      </c>
      <c r="B14" s="1089" t="s">
        <v>1805</v>
      </c>
      <c r="C14" s="1091">
        <v>1167</v>
      </c>
      <c r="D14" s="1091">
        <v>1597</v>
      </c>
      <c r="E14" s="1092">
        <f t="shared" si="0"/>
        <v>2764</v>
      </c>
    </row>
    <row r="15" spans="1:5" s="1089" customFormat="1" ht="30" customHeight="1">
      <c r="A15" s="1090" t="s">
        <v>1023</v>
      </c>
      <c r="B15" s="1089" t="s">
        <v>862</v>
      </c>
      <c r="C15" s="1091">
        <v>22923</v>
      </c>
      <c r="D15" s="1091">
        <v>8110</v>
      </c>
      <c r="E15" s="1092">
        <f t="shared" si="0"/>
        <v>31033</v>
      </c>
    </row>
    <row r="16" spans="1:5" s="1089" customFormat="1" ht="30" customHeight="1">
      <c r="A16" s="1090" t="s">
        <v>1025</v>
      </c>
      <c r="B16" s="1089" t="s">
        <v>941</v>
      </c>
      <c r="C16" s="1091">
        <v>7769</v>
      </c>
      <c r="D16" s="1091">
        <v>10136</v>
      </c>
      <c r="E16" s="1092">
        <f t="shared" si="0"/>
        <v>17905</v>
      </c>
    </row>
    <row r="17" spans="1:5" s="1089" customFormat="1" ht="30" customHeight="1">
      <c r="A17" s="1090" t="s">
        <v>1046</v>
      </c>
      <c r="B17" s="1089" t="s">
        <v>1723</v>
      </c>
      <c r="C17" s="1091"/>
      <c r="D17" s="1091">
        <v>242580</v>
      </c>
      <c r="E17" s="1092">
        <f t="shared" si="0"/>
        <v>242580</v>
      </c>
    </row>
    <row r="18" spans="1:5" s="1089" customFormat="1" ht="30" customHeight="1">
      <c r="A18" s="1090" t="s">
        <v>1055</v>
      </c>
      <c r="B18" s="1089" t="s">
        <v>1444</v>
      </c>
      <c r="C18" s="1091">
        <v>725</v>
      </c>
      <c r="D18" s="1091"/>
      <c r="E18" s="1092">
        <f t="shared" si="0"/>
        <v>725</v>
      </c>
    </row>
    <row r="19" spans="1:5" s="1089" customFormat="1" ht="30" customHeight="1">
      <c r="A19" s="1093" t="s">
        <v>1057</v>
      </c>
      <c r="B19" s="1089" t="s">
        <v>1168</v>
      </c>
      <c r="C19" s="1091"/>
      <c r="D19" s="1091">
        <v>20784</v>
      </c>
      <c r="E19" s="1092">
        <f t="shared" si="0"/>
        <v>20784</v>
      </c>
    </row>
    <row r="20" spans="1:5" s="1089" customFormat="1" ht="22.5" customHeight="1" thickBot="1">
      <c r="A20" s="1094"/>
      <c r="B20" s="1095"/>
      <c r="C20" s="1096"/>
      <c r="D20" s="1096"/>
      <c r="E20" s="1096"/>
    </row>
    <row r="21" spans="1:5" ht="18" customHeight="1" thickBot="1">
      <c r="A21" s="1097"/>
      <c r="B21" s="1097" t="s">
        <v>1169</v>
      </c>
      <c r="C21" s="1098">
        <f>SUM(C8:C20)</f>
        <v>1497168</v>
      </c>
      <c r="D21" s="1098">
        <f>SUM(D8:D20)</f>
        <v>522501</v>
      </c>
      <c r="E21" s="1098">
        <f>SUM(E8:E20)</f>
        <v>2019669</v>
      </c>
    </row>
    <row r="23" spans="1:2" ht="12.75">
      <c r="A23" s="1099" t="s">
        <v>1170</v>
      </c>
      <c r="B23" s="1099"/>
    </row>
    <row r="24" spans="1:5" ht="12.75">
      <c r="A24" s="1100" t="s">
        <v>1171</v>
      </c>
      <c r="B24" s="1100"/>
      <c r="C24" s="1101">
        <v>3599</v>
      </c>
      <c r="D24" s="1101">
        <v>57697</v>
      </c>
      <c r="E24" s="1101">
        <f>SUM(C24:D24)</f>
        <v>61296</v>
      </c>
    </row>
    <row r="26" ht="12.75">
      <c r="B26" s="1102"/>
    </row>
  </sheetData>
  <mergeCells count="2">
    <mergeCell ref="A23:B23"/>
    <mergeCell ref="A24:B24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1"/>
  </sheetPr>
  <dimension ref="A1:F57"/>
  <sheetViews>
    <sheetView showGridLines="0" showZeros="0" workbookViewId="0" topLeftCell="A1">
      <selection activeCell="H6" sqref="H6"/>
    </sheetView>
  </sheetViews>
  <sheetFormatPr defaultColWidth="9.140625" defaultRowHeight="12.75"/>
  <cols>
    <col min="1" max="1" width="4.7109375" style="1476" customWidth="1"/>
    <col min="2" max="2" width="5.7109375" style="1477" customWidth="1"/>
    <col min="3" max="3" width="6.7109375" style="1476" customWidth="1"/>
    <col min="4" max="4" width="61.421875" style="1476" customWidth="1"/>
    <col min="5" max="5" width="13.7109375" style="1478" customWidth="1"/>
    <col min="6" max="6" width="15.421875" style="1478" customWidth="1"/>
    <col min="7" max="16384" width="9.140625" style="1476" customWidth="1"/>
  </cols>
  <sheetData>
    <row r="1" spans="1:6" ht="15" customHeight="1">
      <c r="A1" s="1476" t="s">
        <v>1824</v>
      </c>
      <c r="F1" s="1479" t="s">
        <v>126</v>
      </c>
    </row>
    <row r="2" spans="1:6" ht="29.25" customHeight="1">
      <c r="A2" s="1480"/>
      <c r="F2" s="1479"/>
    </row>
    <row r="3" ht="18" customHeight="1"/>
    <row r="4" ht="15" customHeight="1" thickBot="1">
      <c r="F4" s="1481" t="s">
        <v>1833</v>
      </c>
    </row>
    <row r="5" spans="1:6" ht="51" customHeight="1" thickBot="1">
      <c r="A5" s="1107" t="s">
        <v>695</v>
      </c>
      <c r="B5" s="1107" t="s">
        <v>1834</v>
      </c>
      <c r="C5" s="1159" t="s">
        <v>127</v>
      </c>
      <c r="D5" s="1108" t="s">
        <v>128</v>
      </c>
      <c r="E5" s="1108" t="s">
        <v>129</v>
      </c>
      <c r="F5" s="1108" t="s">
        <v>130</v>
      </c>
    </row>
    <row r="6" spans="1:6" ht="12.75" customHeight="1">
      <c r="A6" s="1482">
        <v>1</v>
      </c>
      <c r="B6" s="1482">
        <v>2</v>
      </c>
      <c r="C6" s="1482">
        <v>3</v>
      </c>
      <c r="D6" s="1482">
        <v>4</v>
      </c>
      <c r="E6" s="1483">
        <v>5</v>
      </c>
      <c r="F6" s="1483">
        <v>6</v>
      </c>
    </row>
    <row r="7" spans="1:6" ht="13.5" customHeight="1">
      <c r="A7" s="1484"/>
      <c r="B7" s="1484"/>
      <c r="C7" s="1484"/>
      <c r="D7" s="1484"/>
      <c r="E7" s="1485"/>
      <c r="F7" s="1485"/>
    </row>
    <row r="8" spans="1:6" ht="14.25" customHeight="1">
      <c r="A8" s="1486">
        <v>1</v>
      </c>
      <c r="B8" s="1487"/>
      <c r="C8" s="1488" t="s">
        <v>1992</v>
      </c>
      <c r="D8" s="1488"/>
      <c r="E8" s="1489">
        <v>40223</v>
      </c>
      <c r="F8" s="1489">
        <v>5269</v>
      </c>
    </row>
    <row r="9" spans="1:6" ht="14.25" customHeight="1">
      <c r="A9" s="1486">
        <v>2</v>
      </c>
      <c r="B9" s="1487"/>
      <c r="C9" s="1488" t="s">
        <v>1844</v>
      </c>
      <c r="D9" s="1488"/>
      <c r="E9" s="1489">
        <v>1938</v>
      </c>
      <c r="F9" s="1489">
        <v>636</v>
      </c>
    </row>
    <row r="10" spans="1:6" ht="14.25" customHeight="1">
      <c r="A10" s="1486">
        <v>3</v>
      </c>
      <c r="B10" s="1487"/>
      <c r="C10" s="1488" t="s">
        <v>1974</v>
      </c>
      <c r="D10" s="1488"/>
      <c r="E10" s="1489"/>
      <c r="F10" s="1489"/>
    </row>
    <row r="11" spans="1:6" ht="14.25" customHeight="1">
      <c r="A11" s="1486"/>
      <c r="B11" s="1487">
        <v>1</v>
      </c>
      <c r="D11" s="1488" t="s">
        <v>1974</v>
      </c>
      <c r="E11" s="1489">
        <v>12259</v>
      </c>
      <c r="F11" s="1489">
        <v>2868</v>
      </c>
    </row>
    <row r="12" spans="1:6" ht="14.25" customHeight="1">
      <c r="A12" s="1486"/>
      <c r="B12" s="1487">
        <v>2</v>
      </c>
      <c r="D12" s="1488" t="s">
        <v>2023</v>
      </c>
      <c r="E12" s="1489">
        <v>250</v>
      </c>
      <c r="F12" s="1489"/>
    </row>
    <row r="13" spans="1:6" ht="14.25" customHeight="1">
      <c r="A13" s="1486"/>
      <c r="B13" s="1487">
        <v>3</v>
      </c>
      <c r="D13" s="1488" t="s">
        <v>2021</v>
      </c>
      <c r="E13" s="1489">
        <v>2852</v>
      </c>
      <c r="F13" s="1489">
        <v>858</v>
      </c>
    </row>
    <row r="14" spans="1:6" ht="14.25" customHeight="1">
      <c r="A14" s="1486">
        <v>3</v>
      </c>
      <c r="B14" s="1487"/>
      <c r="C14" s="1488" t="s">
        <v>131</v>
      </c>
      <c r="D14" s="1488"/>
      <c r="E14" s="1489">
        <v>15361</v>
      </c>
      <c r="F14" s="1489">
        <v>3726</v>
      </c>
    </row>
    <row r="15" spans="1:6" ht="14.25" customHeight="1">
      <c r="A15" s="1486">
        <v>4</v>
      </c>
      <c r="B15" s="1487"/>
      <c r="C15" s="1488" t="s">
        <v>122</v>
      </c>
      <c r="D15" s="1488"/>
      <c r="E15" s="1489">
        <v>3629</v>
      </c>
      <c r="F15" s="1489">
        <v>1669</v>
      </c>
    </row>
    <row r="16" spans="1:6" ht="14.25" customHeight="1">
      <c r="A16" s="1486">
        <v>5</v>
      </c>
      <c r="B16" s="1487"/>
      <c r="C16" s="1488" t="s">
        <v>2022</v>
      </c>
      <c r="D16" s="1488"/>
      <c r="E16" s="1489">
        <v>2197</v>
      </c>
      <c r="F16" s="1489">
        <v>1359</v>
      </c>
    </row>
    <row r="17" spans="1:6" ht="14.25" customHeight="1">
      <c r="A17" s="1486">
        <v>6</v>
      </c>
      <c r="B17" s="1487"/>
      <c r="C17" s="1488" t="s">
        <v>1845</v>
      </c>
      <c r="D17" s="1488"/>
      <c r="E17" s="1489">
        <v>2153</v>
      </c>
      <c r="F17" s="1489">
        <v>964</v>
      </c>
    </row>
    <row r="18" spans="1:6" ht="14.25" customHeight="1">
      <c r="A18" s="1486">
        <v>7</v>
      </c>
      <c r="B18" s="1487"/>
      <c r="C18" s="1488" t="s">
        <v>2020</v>
      </c>
      <c r="D18" s="1488"/>
      <c r="E18" s="1489">
        <v>12296</v>
      </c>
      <c r="F18" s="1489">
        <v>616</v>
      </c>
    </row>
    <row r="19" spans="1:6" ht="14.25" customHeight="1">
      <c r="A19" s="1486">
        <v>8</v>
      </c>
      <c r="B19" s="1487"/>
      <c r="C19" s="1488" t="s">
        <v>1846</v>
      </c>
      <c r="D19" s="1488"/>
      <c r="E19" s="1489">
        <v>6467</v>
      </c>
      <c r="F19" s="1489">
        <v>308</v>
      </c>
    </row>
    <row r="20" spans="1:6" ht="14.25" customHeight="1">
      <c r="A20" s="1486">
        <v>9</v>
      </c>
      <c r="B20" s="1487"/>
      <c r="C20" s="1488" t="s">
        <v>2016</v>
      </c>
      <c r="D20" s="1488"/>
      <c r="E20" s="1489">
        <v>9667</v>
      </c>
      <c r="F20" s="1489">
        <v>7144</v>
      </c>
    </row>
    <row r="21" spans="1:6" ht="14.25" customHeight="1">
      <c r="A21" s="1486">
        <v>10</v>
      </c>
      <c r="B21" s="1487"/>
      <c r="C21" s="1488" t="s">
        <v>1847</v>
      </c>
      <c r="D21" s="1488"/>
      <c r="E21" s="1489">
        <v>7525</v>
      </c>
      <c r="F21" s="1489">
        <v>4186</v>
      </c>
    </row>
    <row r="22" spans="1:6" ht="14.25" customHeight="1">
      <c r="A22" s="1486">
        <v>11</v>
      </c>
      <c r="B22" s="1487"/>
      <c r="C22" s="1488" t="s">
        <v>1848</v>
      </c>
      <c r="D22" s="1488"/>
      <c r="E22" s="1489">
        <v>239</v>
      </c>
      <c r="F22" s="1489">
        <v>225</v>
      </c>
    </row>
    <row r="23" spans="1:6" ht="14.25" customHeight="1">
      <c r="A23" s="1486">
        <v>12</v>
      </c>
      <c r="B23" s="1487"/>
      <c r="C23" s="1488" t="s">
        <v>1849</v>
      </c>
      <c r="D23" s="1488"/>
      <c r="E23" s="1489">
        <v>2044</v>
      </c>
      <c r="F23" s="1489"/>
    </row>
    <row r="24" spans="1:6" ht="14.25" customHeight="1">
      <c r="A24" s="1486">
        <v>13</v>
      </c>
      <c r="B24" s="1487"/>
      <c r="C24" s="1488" t="s">
        <v>1850</v>
      </c>
      <c r="D24" s="1488"/>
      <c r="E24" s="1489">
        <v>10390</v>
      </c>
      <c r="F24" s="1489">
        <v>5591</v>
      </c>
    </row>
    <row r="25" spans="1:6" ht="14.25" customHeight="1">
      <c r="A25" s="1486">
        <v>14</v>
      </c>
      <c r="B25" s="1487"/>
      <c r="C25" s="1488" t="s">
        <v>1806</v>
      </c>
      <c r="D25" s="1488"/>
      <c r="E25" s="1489">
        <v>2274</v>
      </c>
      <c r="F25" s="1489">
        <v>59</v>
      </c>
    </row>
    <row r="26" spans="1:6" ht="14.25" customHeight="1">
      <c r="A26" s="1486">
        <v>15</v>
      </c>
      <c r="B26" s="1487"/>
      <c r="C26" s="1488" t="s">
        <v>1851</v>
      </c>
      <c r="D26" s="1488"/>
      <c r="E26" s="1489"/>
      <c r="F26" s="1489"/>
    </row>
    <row r="27" spans="1:6" ht="14.25" customHeight="1">
      <c r="A27" s="1486"/>
      <c r="B27" s="1487">
        <v>1</v>
      </c>
      <c r="C27" s="1488"/>
      <c r="D27" s="1488" t="s">
        <v>132</v>
      </c>
      <c r="E27" s="1489">
        <v>445</v>
      </c>
      <c r="F27" s="1489">
        <v>312</v>
      </c>
    </row>
    <row r="28" spans="1:6" ht="14.25" customHeight="1">
      <c r="A28" s="1486"/>
      <c r="B28" s="1487">
        <v>2</v>
      </c>
      <c r="C28" s="1488"/>
      <c r="D28" s="1488" t="s">
        <v>1347</v>
      </c>
      <c r="E28" s="1489">
        <v>1434</v>
      </c>
      <c r="F28" s="1489">
        <v>365</v>
      </c>
    </row>
    <row r="29" spans="1:6" ht="14.25" customHeight="1">
      <c r="A29" s="1486"/>
      <c r="B29" s="1487">
        <v>3</v>
      </c>
      <c r="C29" s="1488"/>
      <c r="D29" s="1488" t="s">
        <v>133</v>
      </c>
      <c r="E29" s="1489">
        <v>2398</v>
      </c>
      <c r="F29" s="1489">
        <v>685</v>
      </c>
    </row>
    <row r="30" spans="1:6" ht="14.25" customHeight="1">
      <c r="A30" s="1486"/>
      <c r="B30" s="1487">
        <v>4</v>
      </c>
      <c r="C30" s="1488"/>
      <c r="D30" s="1488" t="s">
        <v>1854</v>
      </c>
      <c r="E30" s="1489">
        <v>506</v>
      </c>
      <c r="F30" s="1489">
        <v>240</v>
      </c>
    </row>
    <row r="31" spans="1:6" ht="14.25" customHeight="1">
      <c r="A31" s="1486"/>
      <c r="B31" s="1487">
        <v>5</v>
      </c>
      <c r="C31" s="1488"/>
      <c r="D31" s="1488" t="s">
        <v>964</v>
      </c>
      <c r="E31" s="1489">
        <v>359</v>
      </c>
      <c r="F31" s="1489">
        <v>291</v>
      </c>
    </row>
    <row r="32" spans="1:6" ht="14.25" customHeight="1">
      <c r="A32" s="1486"/>
      <c r="B32" s="1487">
        <v>6</v>
      </c>
      <c r="C32" s="1488"/>
      <c r="D32" s="1488" t="s">
        <v>1855</v>
      </c>
      <c r="E32" s="1489">
        <v>1573</v>
      </c>
      <c r="F32" s="1489">
        <v>285</v>
      </c>
    </row>
    <row r="33" spans="1:6" ht="14.25" customHeight="1">
      <c r="A33" s="1486"/>
      <c r="B33" s="1487">
        <v>7</v>
      </c>
      <c r="C33" s="1488"/>
      <c r="D33" s="1488" t="s">
        <v>1856</v>
      </c>
      <c r="E33" s="1489">
        <v>1066</v>
      </c>
      <c r="F33" s="1489">
        <v>380</v>
      </c>
    </row>
    <row r="34" spans="1:6" ht="14.25" customHeight="1">
      <c r="A34" s="1486"/>
      <c r="B34" s="1487">
        <v>8</v>
      </c>
      <c r="C34" s="1488"/>
      <c r="D34" s="1488" t="s">
        <v>1857</v>
      </c>
      <c r="E34" s="1489">
        <v>722</v>
      </c>
      <c r="F34" s="1489">
        <v>247</v>
      </c>
    </row>
    <row r="35" spans="1:6" ht="14.25" customHeight="1">
      <c r="A35" s="1486"/>
      <c r="B35" s="1487">
        <v>9</v>
      </c>
      <c r="C35" s="1488"/>
      <c r="D35" s="1488" t="s">
        <v>1858</v>
      </c>
      <c r="E35" s="1489">
        <v>379</v>
      </c>
      <c r="F35" s="1489">
        <v>280</v>
      </c>
    </row>
    <row r="36" spans="1:6" ht="14.25" customHeight="1">
      <c r="A36" s="1486"/>
      <c r="B36" s="1487">
        <v>10</v>
      </c>
      <c r="C36" s="1488"/>
      <c r="D36" s="1488" t="s">
        <v>1859</v>
      </c>
      <c r="E36" s="1489">
        <v>1104</v>
      </c>
      <c r="F36" s="1489">
        <v>347</v>
      </c>
    </row>
    <row r="37" spans="1:6" ht="14.25" customHeight="1">
      <c r="A37" s="1486"/>
      <c r="B37" s="1487">
        <v>11</v>
      </c>
      <c r="C37" s="1488"/>
      <c r="D37" s="1488" t="s">
        <v>1812</v>
      </c>
      <c r="E37" s="1489">
        <v>1563</v>
      </c>
      <c r="F37" s="1489">
        <v>320</v>
      </c>
    </row>
    <row r="38" spans="1:6" ht="14.25" customHeight="1">
      <c r="A38" s="1486"/>
      <c r="B38" s="1487">
        <v>12</v>
      </c>
      <c r="C38" s="1488"/>
      <c r="D38" s="1488" t="s">
        <v>1860</v>
      </c>
      <c r="E38" s="1489">
        <v>797</v>
      </c>
      <c r="F38" s="1489">
        <v>476</v>
      </c>
    </row>
    <row r="39" spans="1:6" ht="14.25" customHeight="1">
      <c r="A39" s="1486"/>
      <c r="B39" s="1487">
        <v>13</v>
      </c>
      <c r="C39" s="1488"/>
      <c r="D39" s="1488" t="s">
        <v>1861</v>
      </c>
      <c r="E39" s="1489">
        <v>287</v>
      </c>
      <c r="F39" s="1489">
        <v>227</v>
      </c>
    </row>
    <row r="40" spans="1:6" ht="14.25" customHeight="1">
      <c r="A40" s="1486"/>
      <c r="B40" s="1487">
        <v>14</v>
      </c>
      <c r="C40" s="1488"/>
      <c r="D40" s="1488" t="s">
        <v>1884</v>
      </c>
      <c r="E40" s="1489">
        <v>980</v>
      </c>
      <c r="F40" s="1489">
        <v>358</v>
      </c>
    </row>
    <row r="41" spans="1:6" ht="14.25" customHeight="1">
      <c r="A41" s="1486"/>
      <c r="B41" s="1487">
        <v>15</v>
      </c>
      <c r="C41" s="1488"/>
      <c r="D41" s="1488" t="s">
        <v>1790</v>
      </c>
      <c r="E41" s="1489">
        <v>4072</v>
      </c>
      <c r="F41" s="1489">
        <v>1156</v>
      </c>
    </row>
    <row r="42" spans="1:6" ht="14.25" customHeight="1">
      <c r="A42" s="1486"/>
      <c r="B42" s="1487">
        <v>16</v>
      </c>
      <c r="C42" s="1488"/>
      <c r="D42" s="1488" t="s">
        <v>134</v>
      </c>
      <c r="E42" s="1489">
        <v>286</v>
      </c>
      <c r="F42" s="1489">
        <v>221</v>
      </c>
    </row>
    <row r="43" spans="1:6" ht="14.25" customHeight="1">
      <c r="A43" s="1486"/>
      <c r="B43" s="1487">
        <v>17</v>
      </c>
      <c r="C43" s="1488"/>
      <c r="D43" s="1488" t="s">
        <v>135</v>
      </c>
      <c r="E43" s="1489">
        <v>469</v>
      </c>
      <c r="F43" s="1489">
        <v>328</v>
      </c>
    </row>
    <row r="44" spans="1:6" ht="14.25" customHeight="1">
      <c r="A44" s="1486"/>
      <c r="B44" s="1487">
        <v>18</v>
      </c>
      <c r="C44" s="1488"/>
      <c r="D44" s="1488" t="s">
        <v>1993</v>
      </c>
      <c r="E44" s="1489">
        <v>1435</v>
      </c>
      <c r="F44" s="1489">
        <v>729</v>
      </c>
    </row>
    <row r="45" spans="1:6" ht="14.25" customHeight="1">
      <c r="A45" s="1486"/>
      <c r="B45" s="1487">
        <v>19</v>
      </c>
      <c r="C45" s="1488"/>
      <c r="D45" s="1488" t="s">
        <v>1994</v>
      </c>
      <c r="E45" s="1489">
        <v>42428</v>
      </c>
      <c r="F45" s="1489">
        <v>3783</v>
      </c>
    </row>
    <row r="46" spans="1:6" ht="14.25" customHeight="1">
      <c r="A46" s="1486"/>
      <c r="B46" s="1487">
        <v>20</v>
      </c>
      <c r="C46" s="1488"/>
      <c r="D46" s="1488" t="s">
        <v>2017</v>
      </c>
      <c r="E46" s="1489"/>
      <c r="F46" s="1489"/>
    </row>
    <row r="47" spans="1:6" ht="14.25" customHeight="1">
      <c r="A47" s="1486"/>
      <c r="B47" s="1487">
        <v>21</v>
      </c>
      <c r="C47" s="1488"/>
      <c r="D47" s="1488" t="s">
        <v>1851</v>
      </c>
      <c r="E47" s="1489">
        <v>29027</v>
      </c>
      <c r="F47" s="1489">
        <v>14602</v>
      </c>
    </row>
    <row r="48" spans="1:6" ht="14.25" customHeight="1">
      <c r="A48" s="1487">
        <v>15</v>
      </c>
      <c r="B48" s="1487"/>
      <c r="C48" s="1488" t="s">
        <v>136</v>
      </c>
      <c r="D48" s="1488"/>
      <c r="E48" s="1489">
        <v>91330</v>
      </c>
      <c r="F48" s="1489">
        <v>25632</v>
      </c>
    </row>
    <row r="49" spans="1:6" ht="14.25" customHeight="1">
      <c r="A49" s="1487">
        <v>16</v>
      </c>
      <c r="B49" s="1487"/>
      <c r="C49" s="1488" t="s">
        <v>1944</v>
      </c>
      <c r="D49" s="1488"/>
      <c r="E49" s="1489">
        <v>725</v>
      </c>
      <c r="F49" s="1489">
        <v>355</v>
      </c>
    </row>
    <row r="50" spans="1:6" ht="14.25" customHeight="1">
      <c r="A50" s="1487">
        <v>17</v>
      </c>
      <c r="B50" s="1487"/>
      <c r="C50" s="1488" t="s">
        <v>1865</v>
      </c>
      <c r="D50" s="1488"/>
      <c r="E50" s="1489">
        <v>8453</v>
      </c>
      <c r="F50" s="1489">
        <v>2368</v>
      </c>
    </row>
    <row r="51" spans="1:6" ht="14.25" customHeight="1">
      <c r="A51" s="1487">
        <v>18</v>
      </c>
      <c r="B51" s="1487"/>
      <c r="C51" s="1488" t="s">
        <v>1921</v>
      </c>
      <c r="D51" s="1488"/>
      <c r="E51" s="1489">
        <v>27236</v>
      </c>
      <c r="F51" s="1489">
        <v>2086</v>
      </c>
    </row>
    <row r="52" spans="1:6" ht="14.25" customHeight="1">
      <c r="A52" s="1487">
        <v>19</v>
      </c>
      <c r="B52" s="1487"/>
      <c r="C52" s="1488" t="s">
        <v>1863</v>
      </c>
      <c r="D52" s="1488"/>
      <c r="E52" s="1489">
        <v>3832</v>
      </c>
      <c r="F52" s="1489">
        <v>237</v>
      </c>
    </row>
    <row r="53" spans="1:6" ht="14.25" customHeight="1">
      <c r="A53" s="1487">
        <v>20</v>
      </c>
      <c r="B53" s="1487"/>
      <c r="C53" s="1488" t="s">
        <v>1864</v>
      </c>
      <c r="D53" s="1488"/>
      <c r="E53" s="1489">
        <v>17765</v>
      </c>
      <c r="F53" s="1489">
        <v>8459</v>
      </c>
    </row>
    <row r="54" spans="1:6" ht="14.25" customHeight="1">
      <c r="A54" s="1487">
        <v>21</v>
      </c>
      <c r="B54" s="1487"/>
      <c r="C54" s="1488" t="s">
        <v>1996</v>
      </c>
      <c r="D54" s="1488"/>
      <c r="E54" s="1489">
        <v>3765</v>
      </c>
      <c r="F54" s="1489"/>
    </row>
    <row r="55" spans="1:6" ht="14.25" customHeight="1">
      <c r="A55" s="1487">
        <v>22</v>
      </c>
      <c r="B55" s="1487"/>
      <c r="C55" s="1488" t="s">
        <v>1924</v>
      </c>
      <c r="D55" s="1488"/>
      <c r="E55" s="1489">
        <v>8556</v>
      </c>
      <c r="F55" s="1489"/>
    </row>
    <row r="56" spans="1:6" ht="11.25" customHeight="1" thickBot="1">
      <c r="A56" s="1487"/>
      <c r="B56" s="1487"/>
      <c r="C56" s="1488"/>
      <c r="D56" s="1488"/>
      <c r="E56" s="1489"/>
      <c r="F56" s="1489"/>
    </row>
    <row r="57" spans="1:6" s="1103" customFormat="1" ht="18" customHeight="1" thickBot="1">
      <c r="A57" s="1490"/>
      <c r="B57" s="1491"/>
      <c r="C57" s="1166"/>
      <c r="D57" s="1166" t="s">
        <v>137</v>
      </c>
      <c r="E57" s="1167">
        <f>SUM(E8:E55)-E14-E48</f>
        <v>278065</v>
      </c>
      <c r="F57" s="1167">
        <f>SUM(F8:F55)-F14-F48</f>
        <v>70889</v>
      </c>
    </row>
  </sheetData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9"/>
  </sheetPr>
  <dimension ref="A1:G668"/>
  <sheetViews>
    <sheetView showGridLines="0" showZeros="0" workbookViewId="0" topLeftCell="A1">
      <selection activeCell="H6" sqref="H6"/>
    </sheetView>
  </sheetViews>
  <sheetFormatPr defaultColWidth="9.140625" defaultRowHeight="12.75"/>
  <cols>
    <col min="1" max="1" width="6.140625" style="1502" customWidth="1"/>
    <col min="2" max="2" width="2.7109375" style="1502" customWidth="1"/>
    <col min="3" max="3" width="59.140625" style="1079" customWidth="1"/>
    <col min="4" max="4" width="12.140625" style="1492" customWidth="1"/>
    <col min="5" max="5" width="11.00390625" style="1492" customWidth="1"/>
    <col min="6" max="6" width="11.140625" style="1492" customWidth="1"/>
    <col min="7" max="16384" width="9.140625" style="1079" customWidth="1"/>
  </cols>
  <sheetData>
    <row r="1" spans="1:6" ht="12.75">
      <c r="A1" s="1079" t="s">
        <v>1824</v>
      </c>
      <c r="B1" s="1079"/>
      <c r="F1" s="1081" t="s">
        <v>138</v>
      </c>
    </row>
    <row r="2" spans="1:3" ht="33.75" customHeight="1">
      <c r="A2" s="1079"/>
      <c r="B2" s="1079"/>
      <c r="C2" s="1493"/>
    </row>
    <row r="3" spans="1:3" ht="10.5" customHeight="1">
      <c r="A3" s="1079"/>
      <c r="B3" s="1079"/>
      <c r="C3" s="1493"/>
    </row>
    <row r="4" spans="1:6" ht="21" customHeight="1" thickBot="1">
      <c r="A4" s="1079"/>
      <c r="B4" s="1079"/>
      <c r="F4" s="1494" t="s">
        <v>1833</v>
      </c>
    </row>
    <row r="5" spans="1:6" ht="54.75" customHeight="1" thickBot="1">
      <c r="A5" s="1085" t="s">
        <v>139</v>
      </c>
      <c r="B5" s="1495" t="s">
        <v>140</v>
      </c>
      <c r="C5" s="1496"/>
      <c r="D5" s="1497" t="s">
        <v>141</v>
      </c>
      <c r="E5" s="1497" t="s">
        <v>1163</v>
      </c>
      <c r="F5" s="1497" t="s">
        <v>1164</v>
      </c>
    </row>
    <row r="6" spans="1:6" ht="9.75" customHeight="1">
      <c r="A6" s="1498">
        <v>1</v>
      </c>
      <c r="B6" s="1499">
        <v>2</v>
      </c>
      <c r="C6" s="1500"/>
      <c r="D6" s="1501">
        <v>3</v>
      </c>
      <c r="E6" s="1501">
        <v>4</v>
      </c>
      <c r="F6" s="1501">
        <v>5</v>
      </c>
    </row>
    <row r="7" ht="10.5" customHeight="1"/>
    <row r="8" spans="1:6" ht="13.5" customHeight="1">
      <c r="A8" s="1503">
        <v>1</v>
      </c>
      <c r="B8" s="1504" t="s">
        <v>1992</v>
      </c>
      <c r="C8" s="1089"/>
      <c r="D8" s="1505"/>
      <c r="E8" s="1505"/>
      <c r="F8" s="1505"/>
    </row>
    <row r="9" spans="2:6" ht="13.5" customHeight="1">
      <c r="B9" s="1110" t="s">
        <v>1241</v>
      </c>
      <c r="D9" s="1505"/>
      <c r="E9" s="1505"/>
      <c r="F9" s="1505"/>
    </row>
    <row r="10" spans="2:6" ht="13.5" customHeight="1">
      <c r="B10" s="1110"/>
      <c r="C10" s="1079" t="s">
        <v>142</v>
      </c>
      <c r="D10" s="1505">
        <v>2850</v>
      </c>
      <c r="E10" s="1505"/>
      <c r="F10" s="1505">
        <v>2850</v>
      </c>
    </row>
    <row r="11" spans="2:6" ht="13.5" customHeight="1">
      <c r="B11" s="1110"/>
      <c r="C11" s="1110" t="s">
        <v>143</v>
      </c>
      <c r="D11" s="1505">
        <v>2419</v>
      </c>
      <c r="E11" s="1505"/>
      <c r="F11" s="1505">
        <v>2419</v>
      </c>
    </row>
    <row r="12" spans="2:6" ht="13.5" customHeight="1">
      <c r="B12" s="1110" t="s">
        <v>1838</v>
      </c>
      <c r="D12" s="1505">
        <v>1613</v>
      </c>
      <c r="E12" s="1505"/>
      <c r="F12" s="1505">
        <v>1613</v>
      </c>
    </row>
    <row r="13" spans="2:6" ht="13.5" customHeight="1">
      <c r="B13" s="1110" t="s">
        <v>1207</v>
      </c>
      <c r="D13" s="1505"/>
      <c r="E13" s="1505"/>
      <c r="F13" s="1505"/>
    </row>
    <row r="14" spans="2:6" ht="13.5" customHeight="1">
      <c r="B14" s="1110"/>
      <c r="C14" s="1110" t="s">
        <v>144</v>
      </c>
      <c r="D14" s="1505">
        <v>206</v>
      </c>
      <c r="E14" s="1505"/>
      <c r="F14" s="1505">
        <v>206</v>
      </c>
    </row>
    <row r="15" spans="2:6" ht="13.5" customHeight="1">
      <c r="B15" s="1110"/>
      <c r="C15" s="1110" t="s">
        <v>145</v>
      </c>
      <c r="D15" s="1505">
        <v>2644</v>
      </c>
      <c r="E15" s="1505"/>
      <c r="F15" s="1505">
        <v>2644</v>
      </c>
    </row>
    <row r="16" spans="2:6" ht="13.5" customHeight="1">
      <c r="B16" s="1110"/>
      <c r="C16" s="1110" t="s">
        <v>146</v>
      </c>
      <c r="D16" s="1505">
        <v>231</v>
      </c>
      <c r="E16" s="1505"/>
      <c r="F16" s="1505">
        <v>231</v>
      </c>
    </row>
    <row r="17" spans="2:6" ht="13.5" customHeight="1">
      <c r="B17" s="1110"/>
      <c r="C17" s="1110" t="s">
        <v>147</v>
      </c>
      <c r="D17" s="1505">
        <v>3120</v>
      </c>
      <c r="E17" s="1505"/>
      <c r="F17" s="1505">
        <v>3120</v>
      </c>
    </row>
    <row r="18" spans="2:6" ht="13.5" customHeight="1">
      <c r="B18" s="1110"/>
      <c r="C18" s="1110" t="s">
        <v>148</v>
      </c>
      <c r="D18" s="1505">
        <v>460</v>
      </c>
      <c r="E18" s="1505"/>
      <c r="F18" s="1505">
        <v>460</v>
      </c>
    </row>
    <row r="19" spans="2:6" ht="13.5" customHeight="1">
      <c r="B19" s="1103" t="s">
        <v>1841</v>
      </c>
      <c r="D19" s="1506"/>
      <c r="E19" s="1506"/>
      <c r="F19" s="1505"/>
    </row>
    <row r="20" spans="2:6" ht="13.5" customHeight="1">
      <c r="B20" s="1103"/>
      <c r="C20" s="1079" t="s">
        <v>145</v>
      </c>
      <c r="D20" s="1506">
        <v>9000</v>
      </c>
      <c r="E20" s="1506"/>
      <c r="F20" s="1505">
        <v>9000</v>
      </c>
    </row>
    <row r="21" spans="2:6" ht="12.75" customHeight="1">
      <c r="B21" s="1103"/>
      <c r="C21" s="1103" t="s">
        <v>149</v>
      </c>
      <c r="D21" s="1506">
        <v>17680</v>
      </c>
      <c r="E21" s="1506"/>
      <c r="F21" s="1505">
        <v>17680</v>
      </c>
    </row>
    <row r="22" spans="2:6" ht="4.5" customHeight="1" hidden="1">
      <c r="B22" s="1103"/>
      <c r="C22" s="1200"/>
      <c r="D22" s="1506"/>
      <c r="E22" s="1506"/>
      <c r="F22" s="1505"/>
    </row>
    <row r="23" spans="2:6" ht="4.5" customHeight="1" hidden="1">
      <c r="B23" s="1103"/>
      <c r="C23" s="1200"/>
      <c r="D23" s="1506"/>
      <c r="E23" s="1506"/>
      <c r="F23" s="1505"/>
    </row>
    <row r="24" spans="2:6" ht="4.5" customHeight="1">
      <c r="B24" s="1103"/>
      <c r="C24" s="1200"/>
      <c r="D24" s="1506"/>
      <c r="E24" s="1506"/>
      <c r="F24" s="1505"/>
    </row>
    <row r="25" spans="1:6" ht="15" customHeight="1">
      <c r="A25" s="1507"/>
      <c r="B25" s="1508" t="s">
        <v>150</v>
      </c>
      <c r="C25" s="1509"/>
      <c r="D25" s="1510">
        <f>SUM(D9:D21)</f>
        <v>40223</v>
      </c>
      <c r="E25" s="1510">
        <f>SUM(E9:E21)</f>
        <v>0</v>
      </c>
      <c r="F25" s="1510">
        <f>SUM(F9:F21)</f>
        <v>40223</v>
      </c>
    </row>
    <row r="26" spans="1:6" ht="5.25" customHeight="1" hidden="1">
      <c r="A26" s="1511"/>
      <c r="B26" s="1511"/>
      <c r="C26" s="1511"/>
      <c r="D26" s="1512"/>
      <c r="E26" s="1512"/>
      <c r="F26" s="1512"/>
    </row>
    <row r="27" spans="1:6" ht="5.25" customHeight="1">
      <c r="A27" s="1511"/>
      <c r="B27" s="1511"/>
      <c r="C27" s="1511"/>
      <c r="D27" s="1512"/>
      <c r="E27" s="1512"/>
      <c r="F27" s="1512"/>
    </row>
    <row r="28" spans="1:6" ht="13.5" customHeight="1">
      <c r="A28" s="1503">
        <v>2</v>
      </c>
      <c r="B28" s="1504" t="s">
        <v>1844</v>
      </c>
      <c r="C28" s="1089"/>
      <c r="D28" s="1505"/>
      <c r="E28" s="1505"/>
      <c r="F28" s="1505"/>
    </row>
    <row r="29" spans="2:6" ht="13.5" customHeight="1">
      <c r="B29" s="1110" t="s">
        <v>1241</v>
      </c>
      <c r="D29" s="1505"/>
      <c r="E29" s="1505"/>
      <c r="F29" s="1505"/>
    </row>
    <row r="30" spans="2:6" ht="13.5" customHeight="1">
      <c r="B30" s="1110"/>
      <c r="C30" s="1110" t="s">
        <v>151</v>
      </c>
      <c r="D30" s="1505">
        <v>232</v>
      </c>
      <c r="E30" s="1505"/>
      <c r="F30" s="1505">
        <v>232</v>
      </c>
    </row>
    <row r="31" spans="2:6" ht="13.5" customHeight="1">
      <c r="B31" s="1110"/>
      <c r="C31" s="1110" t="s">
        <v>152</v>
      </c>
      <c r="D31" s="1505">
        <v>233</v>
      </c>
      <c r="E31" s="1505"/>
      <c r="F31" s="1505">
        <v>233</v>
      </c>
    </row>
    <row r="32" spans="2:6" ht="13.5" customHeight="1">
      <c r="B32" s="1110"/>
      <c r="C32" s="1110" t="s">
        <v>153</v>
      </c>
      <c r="D32" s="1505">
        <v>155</v>
      </c>
      <c r="E32" s="1505"/>
      <c r="F32" s="1505">
        <v>155</v>
      </c>
    </row>
    <row r="33" spans="2:6" ht="13.5" customHeight="1">
      <c r="B33" s="1110"/>
      <c r="C33" s="1110" t="s">
        <v>148</v>
      </c>
      <c r="D33" s="1505">
        <v>16</v>
      </c>
      <c r="E33" s="1505"/>
      <c r="F33" s="1505">
        <v>16</v>
      </c>
    </row>
    <row r="34" spans="2:6" ht="12.75" customHeight="1">
      <c r="B34" s="1110" t="s">
        <v>1838</v>
      </c>
      <c r="D34" s="1505">
        <v>56</v>
      </c>
      <c r="E34" s="1505"/>
      <c r="F34" s="1505">
        <v>56</v>
      </c>
    </row>
    <row r="35" spans="2:6" ht="12.75" customHeight="1">
      <c r="B35" s="1110" t="s">
        <v>1207</v>
      </c>
      <c r="D35" s="1505"/>
      <c r="E35" s="1505"/>
      <c r="F35" s="1505"/>
    </row>
    <row r="36" spans="2:6" ht="13.5" customHeight="1">
      <c r="B36" s="1103"/>
      <c r="C36" s="1103" t="s">
        <v>154</v>
      </c>
      <c r="D36" s="1506">
        <v>1228</v>
      </c>
      <c r="E36" s="1506"/>
      <c r="F36" s="1505">
        <v>1228</v>
      </c>
    </row>
    <row r="37" spans="2:6" ht="13.5" customHeight="1">
      <c r="B37" s="1103" t="s">
        <v>1839</v>
      </c>
      <c r="C37" s="1103"/>
      <c r="D37" s="1506"/>
      <c r="E37" s="1506"/>
      <c r="F37" s="1505"/>
    </row>
    <row r="38" spans="2:6" ht="12.75" customHeight="1">
      <c r="B38" s="1103"/>
      <c r="C38" s="1103" t="s">
        <v>148</v>
      </c>
      <c r="D38" s="1506">
        <v>18</v>
      </c>
      <c r="E38" s="1506"/>
      <c r="F38" s="1505">
        <v>18</v>
      </c>
    </row>
    <row r="39" spans="2:6" ht="6" customHeight="1">
      <c r="B39" s="1103"/>
      <c r="C39" s="1103"/>
      <c r="D39" s="1506"/>
      <c r="E39" s="1506"/>
      <c r="F39" s="1505"/>
    </row>
    <row r="40" spans="1:6" ht="12.75" customHeight="1">
      <c r="A40" s="1507"/>
      <c r="B40" s="1508" t="s">
        <v>155</v>
      </c>
      <c r="C40" s="1509"/>
      <c r="D40" s="1510">
        <f>SUM(D29:D38)</f>
        <v>1938</v>
      </c>
      <c r="E40" s="1510">
        <f>SUM(E29:E38)</f>
        <v>0</v>
      </c>
      <c r="F40" s="1510">
        <f>SUM(F29:F38)</f>
        <v>1938</v>
      </c>
    </row>
    <row r="41" spans="1:6" ht="6.75" customHeight="1">
      <c r="A41" s="1511"/>
      <c r="B41" s="1511"/>
      <c r="C41" s="1511"/>
      <c r="D41" s="1512"/>
      <c r="E41" s="1512"/>
      <c r="F41" s="1512"/>
    </row>
    <row r="42" spans="1:6" ht="13.5" customHeight="1">
      <c r="A42" s="1511">
        <v>3</v>
      </c>
      <c r="B42" s="1504" t="s">
        <v>1974</v>
      </c>
      <c r="C42" s="1511"/>
      <c r="D42" s="1512"/>
      <c r="E42" s="1512"/>
      <c r="F42" s="1512"/>
    </row>
    <row r="43" spans="1:6" ht="13.5" customHeight="1">
      <c r="A43" s="1513">
        <v>1</v>
      </c>
      <c r="B43" s="1504" t="s">
        <v>1974</v>
      </c>
      <c r="C43" s="1089"/>
      <c r="D43" s="1505"/>
      <c r="E43" s="1505"/>
      <c r="F43" s="1505"/>
    </row>
    <row r="44" spans="2:6" ht="13.5" customHeight="1">
      <c r="B44" s="1110" t="s">
        <v>1241</v>
      </c>
      <c r="D44" s="1505"/>
      <c r="E44" s="1505"/>
      <c r="F44" s="1505"/>
    </row>
    <row r="45" spans="2:6" ht="13.5" customHeight="1">
      <c r="B45" s="1110"/>
      <c r="C45" s="1110" t="s">
        <v>156</v>
      </c>
      <c r="D45" s="1505">
        <v>900</v>
      </c>
      <c r="E45" s="1505"/>
      <c r="F45" s="1505">
        <v>900</v>
      </c>
    </row>
    <row r="46" spans="2:7" ht="13.5" customHeight="1">
      <c r="B46" s="1110"/>
      <c r="C46" s="1110" t="s">
        <v>157</v>
      </c>
      <c r="D46" s="1505">
        <v>30</v>
      </c>
      <c r="E46" s="1505"/>
      <c r="F46" s="1505">
        <v>30</v>
      </c>
      <c r="G46" s="1079" t="s">
        <v>1259</v>
      </c>
    </row>
    <row r="47" spans="2:6" ht="13.5" customHeight="1">
      <c r="B47" s="1110"/>
      <c r="C47" s="1110" t="s">
        <v>158</v>
      </c>
      <c r="D47" s="1505">
        <v>1050</v>
      </c>
      <c r="E47" s="1505"/>
      <c r="F47" s="1505">
        <v>1050</v>
      </c>
    </row>
    <row r="48" spans="2:6" ht="13.5" customHeight="1">
      <c r="B48" s="1110"/>
      <c r="C48" s="1110" t="s">
        <v>159</v>
      </c>
      <c r="D48" s="1505">
        <v>122</v>
      </c>
      <c r="E48" s="1505"/>
      <c r="F48" s="1505">
        <v>122</v>
      </c>
    </row>
    <row r="49" spans="2:6" ht="13.5" customHeight="1">
      <c r="B49" s="1110"/>
      <c r="C49" s="1110" t="s">
        <v>160</v>
      </c>
      <c r="D49" s="1505">
        <v>4</v>
      </c>
      <c r="E49" s="1505"/>
      <c r="F49" s="1505">
        <v>4</v>
      </c>
    </row>
    <row r="50" spans="2:6" ht="13.5" customHeight="1">
      <c r="B50" s="1110"/>
      <c r="C50" s="1110" t="s">
        <v>161</v>
      </c>
      <c r="D50" s="1505">
        <v>502</v>
      </c>
      <c r="E50" s="1505"/>
      <c r="F50" s="1505">
        <v>502</v>
      </c>
    </row>
    <row r="51" spans="2:6" ht="13.5" customHeight="1">
      <c r="B51" s="1110"/>
      <c r="C51" s="1110" t="s">
        <v>1830</v>
      </c>
      <c r="D51" s="1505">
        <v>260</v>
      </c>
      <c r="E51" s="1505"/>
      <c r="F51" s="1505">
        <v>260</v>
      </c>
    </row>
    <row r="52" spans="2:6" ht="13.5" customHeight="1">
      <c r="B52" s="1110" t="s">
        <v>1838</v>
      </c>
      <c r="D52" s="1505">
        <v>898</v>
      </c>
      <c r="E52" s="1505"/>
      <c r="F52" s="1505">
        <v>898</v>
      </c>
    </row>
    <row r="53" spans="2:6" ht="13.5" customHeight="1">
      <c r="B53" s="1110" t="s">
        <v>1207</v>
      </c>
      <c r="D53" s="1505"/>
      <c r="E53" s="1505"/>
      <c r="F53" s="1505"/>
    </row>
    <row r="54" spans="2:6" ht="13.5" customHeight="1">
      <c r="B54" s="1110"/>
      <c r="C54" s="1110" t="s">
        <v>162</v>
      </c>
      <c r="D54" s="1505">
        <v>2064</v>
      </c>
      <c r="E54" s="1505"/>
      <c r="F54" s="1505">
        <v>2064</v>
      </c>
    </row>
    <row r="55" spans="2:6" ht="13.5" customHeight="1">
      <c r="B55" s="1110"/>
      <c r="C55" s="1110" t="s">
        <v>163</v>
      </c>
      <c r="D55" s="1505">
        <v>1546</v>
      </c>
      <c r="E55" s="1505"/>
      <c r="F55" s="1505">
        <v>1546</v>
      </c>
    </row>
    <row r="56" spans="2:6" ht="13.5" customHeight="1">
      <c r="B56" s="1110"/>
      <c r="C56" s="1110" t="s">
        <v>144</v>
      </c>
      <c r="D56" s="1505">
        <v>697</v>
      </c>
      <c r="E56" s="1505"/>
      <c r="F56" s="1505">
        <v>697</v>
      </c>
    </row>
    <row r="57" spans="2:6" ht="13.5" customHeight="1">
      <c r="B57" s="1110"/>
      <c r="C57" s="1110" t="s">
        <v>164</v>
      </c>
      <c r="D57" s="1505">
        <v>909</v>
      </c>
      <c r="E57" s="1505"/>
      <c r="F57" s="1505">
        <v>909</v>
      </c>
    </row>
    <row r="58" spans="2:6" ht="13.5" customHeight="1">
      <c r="B58" s="1110"/>
      <c r="C58" s="1110" t="s">
        <v>165</v>
      </c>
      <c r="D58" s="1505">
        <v>106</v>
      </c>
      <c r="E58" s="1505"/>
      <c r="F58" s="1505">
        <v>106</v>
      </c>
    </row>
    <row r="59" spans="2:6" ht="13.5" customHeight="1">
      <c r="B59" s="1110" t="s">
        <v>1841</v>
      </c>
      <c r="D59" s="1505"/>
      <c r="E59" s="1505"/>
      <c r="F59" s="1505"/>
    </row>
    <row r="60" spans="2:6" ht="13.5" customHeight="1">
      <c r="B60" s="1110"/>
      <c r="C60" s="1110" t="s">
        <v>166</v>
      </c>
      <c r="D60" s="1505">
        <v>3171</v>
      </c>
      <c r="E60" s="1505"/>
      <c r="F60" s="1505">
        <v>3171</v>
      </c>
    </row>
    <row r="61" spans="2:6" ht="5.25" customHeight="1">
      <c r="B61" s="1110"/>
      <c r="C61" s="1110"/>
      <c r="D61" s="1505"/>
      <c r="E61" s="1505"/>
      <c r="F61" s="1505"/>
    </row>
    <row r="62" spans="1:6" ht="13.5" customHeight="1">
      <c r="A62" s="1514"/>
      <c r="B62" s="1508" t="s">
        <v>167</v>
      </c>
      <c r="C62" s="1509"/>
      <c r="D62" s="1510">
        <f>SUM(D44:D60)</f>
        <v>12259</v>
      </c>
      <c r="E62" s="1510">
        <f>SUM(E44:E60)</f>
        <v>0</v>
      </c>
      <c r="F62" s="1510">
        <f>SUM(F44:F60)</f>
        <v>12259</v>
      </c>
    </row>
    <row r="63" spans="1:6" ht="6.75" customHeight="1">
      <c r="A63" s="1511"/>
      <c r="B63" s="1511"/>
      <c r="C63" s="1511"/>
      <c r="D63" s="1512"/>
      <c r="E63" s="1512"/>
      <c r="F63" s="1512"/>
    </row>
    <row r="64" spans="1:6" ht="13.5" customHeight="1">
      <c r="A64" s="1513">
        <v>2</v>
      </c>
      <c r="B64" s="1504" t="s">
        <v>2023</v>
      </c>
      <c r="C64" s="1089"/>
      <c r="D64" s="1505"/>
      <c r="E64" s="1505"/>
      <c r="F64" s="1505"/>
    </row>
    <row r="65" spans="2:6" ht="13.5" customHeight="1">
      <c r="B65" s="1110" t="s">
        <v>1207</v>
      </c>
      <c r="D65" s="1505"/>
      <c r="E65" s="1505"/>
      <c r="F65" s="1505"/>
    </row>
    <row r="66" spans="2:6" ht="13.5" customHeight="1">
      <c r="B66" s="1110"/>
      <c r="C66" s="1110" t="s">
        <v>168</v>
      </c>
      <c r="D66" s="1505">
        <v>250</v>
      </c>
      <c r="E66" s="1505"/>
      <c r="F66" s="1505">
        <v>250</v>
      </c>
    </row>
    <row r="67" spans="2:6" ht="6.75" customHeight="1">
      <c r="B67" s="1103"/>
      <c r="C67" s="1200"/>
      <c r="D67" s="1506"/>
      <c r="E67" s="1506"/>
      <c r="F67" s="1506"/>
    </row>
    <row r="68" spans="1:6" ht="15" customHeight="1">
      <c r="A68" s="1514"/>
      <c r="B68" s="1508" t="s">
        <v>169</v>
      </c>
      <c r="C68" s="1509"/>
      <c r="D68" s="1510">
        <f>SUM(D66:D67)</f>
        <v>250</v>
      </c>
      <c r="E68" s="1510">
        <f>SUM(E66:E67)</f>
        <v>0</v>
      </c>
      <c r="F68" s="1510">
        <f>SUM(F66:F67)</f>
        <v>250</v>
      </c>
    </row>
    <row r="69" spans="1:6" ht="6.75" customHeight="1">
      <c r="A69" s="1511"/>
      <c r="B69" s="1515"/>
      <c r="C69" s="1515"/>
      <c r="D69" s="1512"/>
      <c r="E69" s="1512"/>
      <c r="F69" s="1512"/>
    </row>
    <row r="70" spans="1:6" ht="15" customHeight="1">
      <c r="A70" s="1503">
        <v>3</v>
      </c>
      <c r="B70" s="1504" t="s">
        <v>2021</v>
      </c>
      <c r="C70" s="1089"/>
      <c r="D70" s="1512"/>
      <c r="E70" s="1512"/>
      <c r="F70" s="1512"/>
    </row>
    <row r="71" spans="2:6" ht="15" customHeight="1">
      <c r="B71" s="1110" t="s">
        <v>1241</v>
      </c>
      <c r="D71" s="1512"/>
      <c r="E71" s="1512"/>
      <c r="F71" s="1512"/>
    </row>
    <row r="72" spans="2:6" ht="15" customHeight="1">
      <c r="B72" s="1110"/>
      <c r="C72" s="1110" t="s">
        <v>170</v>
      </c>
      <c r="D72" s="1516">
        <v>180</v>
      </c>
      <c r="E72" s="1512"/>
      <c r="F72" s="1516">
        <v>180</v>
      </c>
    </row>
    <row r="73" spans="2:6" ht="15" customHeight="1">
      <c r="B73" s="1110"/>
      <c r="C73" s="1110" t="s">
        <v>171</v>
      </c>
      <c r="D73" s="1516">
        <v>499</v>
      </c>
      <c r="E73" s="1512"/>
      <c r="F73" s="1516">
        <v>499</v>
      </c>
    </row>
    <row r="74" spans="2:6" ht="15" customHeight="1">
      <c r="B74" s="1110"/>
      <c r="C74" s="1110" t="s">
        <v>1830</v>
      </c>
      <c r="D74" s="1516">
        <v>140</v>
      </c>
      <c r="E74" s="1512"/>
      <c r="F74" s="1516">
        <v>140</v>
      </c>
    </row>
    <row r="75" spans="2:6" ht="14.25" customHeight="1">
      <c r="B75" s="1110"/>
      <c r="C75" s="1110" t="s">
        <v>159</v>
      </c>
      <c r="D75" s="1516">
        <v>39</v>
      </c>
      <c r="E75" s="1516"/>
      <c r="F75" s="1516">
        <v>39</v>
      </c>
    </row>
    <row r="76" spans="2:6" ht="15" customHeight="1">
      <c r="B76" s="1110" t="s">
        <v>1838</v>
      </c>
      <c r="D76" s="1516">
        <v>58</v>
      </c>
      <c r="E76" s="1516"/>
      <c r="F76" s="1516">
        <v>58</v>
      </c>
    </row>
    <row r="77" spans="2:6" ht="15" customHeight="1">
      <c r="B77" s="1110" t="s">
        <v>1207</v>
      </c>
      <c r="D77" s="1512"/>
      <c r="E77" s="1512"/>
      <c r="F77" s="1512"/>
    </row>
    <row r="78" spans="2:6" ht="15" customHeight="1">
      <c r="B78" s="1110"/>
      <c r="C78" s="1110" t="s">
        <v>162</v>
      </c>
      <c r="D78" s="1516">
        <v>87</v>
      </c>
      <c r="E78" s="1512"/>
      <c r="F78" s="1516">
        <v>87</v>
      </c>
    </row>
    <row r="79" spans="2:6" ht="15" customHeight="1">
      <c r="B79" s="1110"/>
      <c r="C79" s="1110" t="s">
        <v>172</v>
      </c>
      <c r="D79" s="1516">
        <v>746</v>
      </c>
      <c r="E79" s="1512"/>
      <c r="F79" s="1516">
        <v>746</v>
      </c>
    </row>
    <row r="80" spans="2:6" ht="15" customHeight="1">
      <c r="B80" s="1110"/>
      <c r="C80" s="1110" t="s">
        <v>173</v>
      </c>
      <c r="D80" s="1516">
        <v>433</v>
      </c>
      <c r="E80" s="1512"/>
      <c r="F80" s="1516">
        <v>433</v>
      </c>
    </row>
    <row r="81" spans="2:6" ht="15" customHeight="1">
      <c r="B81" s="1110"/>
      <c r="C81" s="1110" t="s">
        <v>174</v>
      </c>
      <c r="D81" s="1516">
        <v>70</v>
      </c>
      <c r="E81" s="1512"/>
      <c r="F81" s="1516">
        <v>70</v>
      </c>
    </row>
    <row r="82" spans="1:6" ht="15" customHeight="1">
      <c r="A82" s="1511"/>
      <c r="B82" s="1511"/>
      <c r="C82" s="1517" t="s">
        <v>144</v>
      </c>
      <c r="D82" s="1512"/>
      <c r="E82" s="1518">
        <v>600</v>
      </c>
      <c r="F82" s="1518">
        <v>600</v>
      </c>
    </row>
    <row r="83" spans="1:6" ht="5.25" customHeight="1">
      <c r="A83" s="1511"/>
      <c r="B83" s="1511"/>
      <c r="C83" s="1517"/>
      <c r="D83" s="1512"/>
      <c r="E83" s="1518"/>
      <c r="F83" s="1518"/>
    </row>
    <row r="84" spans="1:6" ht="12.75" customHeight="1">
      <c r="A84" s="1514"/>
      <c r="B84" s="1508" t="s">
        <v>175</v>
      </c>
      <c r="C84" s="1509"/>
      <c r="D84" s="1510">
        <f>SUM(D71:D82)</f>
        <v>2252</v>
      </c>
      <c r="E84" s="1510">
        <f>SUM(E71:E82)</f>
        <v>600</v>
      </c>
      <c r="F84" s="1510">
        <f>SUM(F71:F82)</f>
        <v>2852</v>
      </c>
    </row>
    <row r="85" spans="1:6" ht="7.5" customHeight="1">
      <c r="A85" s="1511"/>
      <c r="B85" s="1511"/>
      <c r="C85" s="1511"/>
      <c r="D85" s="1512"/>
      <c r="E85" s="1512"/>
      <c r="F85" s="1512"/>
    </row>
    <row r="86" spans="1:6" ht="15" customHeight="1">
      <c r="A86" s="1511">
        <v>3</v>
      </c>
      <c r="B86" s="1504" t="s">
        <v>1974</v>
      </c>
      <c r="C86" s="1511"/>
      <c r="D86" s="1512"/>
      <c r="E86" s="1512"/>
      <c r="F86" s="1512"/>
    </row>
    <row r="87" spans="1:6" ht="13.5" customHeight="1">
      <c r="A87" s="1511"/>
      <c r="B87" s="1515" t="s">
        <v>1971</v>
      </c>
      <c r="C87" s="1511"/>
      <c r="D87" s="1518"/>
      <c r="E87" s="1518"/>
      <c r="F87" s="1512"/>
    </row>
    <row r="88" spans="1:6" ht="13.5" customHeight="1">
      <c r="A88" s="1511"/>
      <c r="B88" s="1110" t="s">
        <v>1241</v>
      </c>
      <c r="D88" s="1518"/>
      <c r="E88" s="1518"/>
      <c r="F88" s="1512"/>
    </row>
    <row r="89" spans="1:6" ht="13.5" customHeight="1">
      <c r="A89" s="1511"/>
      <c r="B89" s="1110"/>
      <c r="C89" s="1110" t="s">
        <v>156</v>
      </c>
      <c r="D89" s="1518">
        <v>1080</v>
      </c>
      <c r="E89" s="1518"/>
      <c r="F89" s="1518">
        <v>1080</v>
      </c>
    </row>
    <row r="90" spans="1:6" ht="13.5" customHeight="1">
      <c r="A90" s="1511"/>
      <c r="B90" s="1110"/>
      <c r="C90" s="1110" t="s">
        <v>151</v>
      </c>
      <c r="D90" s="1518">
        <v>1050</v>
      </c>
      <c r="E90" s="1518"/>
      <c r="F90" s="1518">
        <v>1050</v>
      </c>
    </row>
    <row r="91" spans="1:6" ht="13.5" customHeight="1">
      <c r="A91" s="1511"/>
      <c r="B91" s="1110"/>
      <c r="C91" s="1110" t="s">
        <v>157</v>
      </c>
      <c r="D91" s="1518">
        <v>30</v>
      </c>
      <c r="E91" s="1518"/>
      <c r="F91" s="1518">
        <v>30</v>
      </c>
    </row>
    <row r="92" spans="1:6" ht="13.5" customHeight="1">
      <c r="A92" s="1511"/>
      <c r="B92" s="1110"/>
      <c r="C92" s="1110" t="s">
        <v>176</v>
      </c>
      <c r="D92" s="1518">
        <v>400</v>
      </c>
      <c r="E92" s="1518"/>
      <c r="F92" s="1518">
        <v>400</v>
      </c>
    </row>
    <row r="93" spans="1:6" ht="13.5" customHeight="1">
      <c r="A93" s="1511"/>
      <c r="B93" s="1110"/>
      <c r="C93" s="1110" t="s">
        <v>177</v>
      </c>
      <c r="D93" s="1518">
        <v>502</v>
      </c>
      <c r="E93" s="1518"/>
      <c r="F93" s="1518">
        <v>502</v>
      </c>
    </row>
    <row r="94" spans="1:6" ht="13.5" customHeight="1">
      <c r="A94" s="1511"/>
      <c r="B94" s="1110"/>
      <c r="C94" s="1110" t="s">
        <v>171</v>
      </c>
      <c r="D94" s="1518">
        <v>499</v>
      </c>
      <c r="E94" s="1518"/>
      <c r="F94" s="1518">
        <v>499</v>
      </c>
    </row>
    <row r="95" spans="1:6" ht="13.5" customHeight="1">
      <c r="A95" s="1511"/>
      <c r="B95" s="1110"/>
      <c r="C95" s="1110" t="s">
        <v>178</v>
      </c>
      <c r="D95" s="1518">
        <v>161</v>
      </c>
      <c r="E95" s="1518"/>
      <c r="F95" s="1518">
        <v>161</v>
      </c>
    </row>
    <row r="96" spans="1:6" ht="13.5" customHeight="1">
      <c r="A96" s="1511"/>
      <c r="B96" s="1110"/>
      <c r="C96" s="1110" t="s">
        <v>179</v>
      </c>
      <c r="D96" s="1518">
        <v>4</v>
      </c>
      <c r="E96" s="1518"/>
      <c r="F96" s="1518">
        <v>4</v>
      </c>
    </row>
    <row r="97" spans="1:6" ht="13.5" customHeight="1">
      <c r="A97" s="1511"/>
      <c r="B97" s="1110" t="s">
        <v>1838</v>
      </c>
      <c r="D97" s="1518">
        <v>956</v>
      </c>
      <c r="E97" s="1518"/>
      <c r="F97" s="1518">
        <v>956</v>
      </c>
    </row>
    <row r="98" spans="1:6" ht="13.5" customHeight="1">
      <c r="A98" s="1511"/>
      <c r="B98" s="1110" t="s">
        <v>1207</v>
      </c>
      <c r="D98" s="1518"/>
      <c r="E98" s="1518"/>
      <c r="F98" s="1518"/>
    </row>
    <row r="99" spans="1:6" ht="13.5" customHeight="1">
      <c r="A99" s="1511"/>
      <c r="B99" s="1110"/>
      <c r="C99" s="1110" t="s">
        <v>162</v>
      </c>
      <c r="D99" s="1518">
        <v>2151</v>
      </c>
      <c r="E99" s="1518"/>
      <c r="F99" s="1518">
        <v>2151</v>
      </c>
    </row>
    <row r="100" spans="1:6" ht="13.5" customHeight="1">
      <c r="A100" s="1511"/>
      <c r="B100" s="1110"/>
      <c r="C100" s="1110" t="s">
        <v>163</v>
      </c>
      <c r="D100" s="1518">
        <v>2292</v>
      </c>
      <c r="E100" s="1518"/>
      <c r="F100" s="1518">
        <v>2292</v>
      </c>
    </row>
    <row r="101" spans="1:6" ht="13.5" customHeight="1">
      <c r="A101" s="1511"/>
      <c r="B101" s="1110"/>
      <c r="C101" s="1110" t="s">
        <v>144</v>
      </c>
      <c r="D101" s="1518">
        <v>697</v>
      </c>
      <c r="E101" s="1518">
        <v>600</v>
      </c>
      <c r="F101" s="1518">
        <v>1297</v>
      </c>
    </row>
    <row r="102" spans="1:6" ht="13.5" customHeight="1">
      <c r="A102" s="1511"/>
      <c r="B102" s="1110"/>
      <c r="C102" s="1110" t="s">
        <v>174</v>
      </c>
      <c r="D102" s="1518">
        <v>176</v>
      </c>
      <c r="E102" s="1518"/>
      <c r="F102" s="1518">
        <v>176</v>
      </c>
    </row>
    <row r="103" spans="1:6" ht="13.5" customHeight="1">
      <c r="A103" s="1511"/>
      <c r="B103" s="1110"/>
      <c r="C103" s="1110" t="s">
        <v>180</v>
      </c>
      <c r="D103" s="1518">
        <v>1159</v>
      </c>
      <c r="E103" s="1518"/>
      <c r="F103" s="1518">
        <v>1159</v>
      </c>
    </row>
    <row r="104" spans="1:6" ht="13.5" customHeight="1">
      <c r="A104" s="1511"/>
      <c r="B104" s="1110"/>
      <c r="C104" s="1110" t="s">
        <v>173</v>
      </c>
      <c r="D104" s="1518">
        <v>433</v>
      </c>
      <c r="E104" s="1518"/>
      <c r="F104" s="1518">
        <v>433</v>
      </c>
    </row>
    <row r="105" spans="1:6" ht="13.5" customHeight="1">
      <c r="A105" s="1511"/>
      <c r="B105" s="1110" t="s">
        <v>1841</v>
      </c>
      <c r="D105" s="1518"/>
      <c r="E105" s="1518"/>
      <c r="F105" s="1518"/>
    </row>
    <row r="106" spans="1:6" ht="13.5" customHeight="1">
      <c r="A106" s="1511"/>
      <c r="B106" s="1110"/>
      <c r="C106" s="1110" t="s">
        <v>166</v>
      </c>
      <c r="D106" s="1518">
        <v>3171</v>
      </c>
      <c r="E106" s="1518"/>
      <c r="F106" s="1518">
        <v>3171</v>
      </c>
    </row>
    <row r="107" spans="1:6" ht="4.5" customHeight="1">
      <c r="A107" s="1511"/>
      <c r="B107" s="1110"/>
      <c r="C107" s="1110"/>
      <c r="D107" s="1518"/>
      <c r="E107" s="1518"/>
      <c r="F107" s="1518"/>
    </row>
    <row r="108" spans="1:6" ht="16.5" customHeight="1">
      <c r="A108" s="1507"/>
      <c r="B108" s="1519" t="s">
        <v>181</v>
      </c>
      <c r="C108" s="1520"/>
      <c r="D108" s="1510">
        <f>SUM(D88:D106)</f>
        <v>14761</v>
      </c>
      <c r="E108" s="1510">
        <f>SUM(E88:E106)</f>
        <v>600</v>
      </c>
      <c r="F108" s="1510">
        <f>SUM(F88:F106)</f>
        <v>15361</v>
      </c>
    </row>
    <row r="109" spans="1:6" ht="6.75" customHeight="1">
      <c r="A109" s="1511"/>
      <c r="B109" s="1511"/>
      <c r="C109" s="1511"/>
      <c r="D109" s="1512"/>
      <c r="E109" s="1512"/>
      <c r="F109" s="1512"/>
    </row>
    <row r="110" spans="1:6" ht="13.5" customHeight="1">
      <c r="A110" s="1503">
        <v>4</v>
      </c>
      <c r="B110" s="1504" t="s">
        <v>122</v>
      </c>
      <c r="C110" s="1089"/>
      <c r="D110" s="1505"/>
      <c r="E110" s="1505"/>
      <c r="F110" s="1505"/>
    </row>
    <row r="111" spans="2:6" ht="13.5" customHeight="1">
      <c r="B111" s="1110" t="s">
        <v>1241</v>
      </c>
      <c r="D111" s="1505"/>
      <c r="E111" s="1505"/>
      <c r="F111" s="1505"/>
    </row>
    <row r="112" spans="2:6" ht="13.5" customHeight="1">
      <c r="B112" s="1110"/>
      <c r="C112" s="1079" t="s">
        <v>182</v>
      </c>
      <c r="D112" s="1505">
        <v>460</v>
      </c>
      <c r="E112" s="1505"/>
      <c r="F112" s="1505">
        <v>460</v>
      </c>
    </row>
    <row r="113" spans="2:6" ht="13.5" customHeight="1">
      <c r="B113" s="1110"/>
      <c r="C113" s="1079" t="s">
        <v>183</v>
      </c>
      <c r="D113" s="1505">
        <v>46</v>
      </c>
      <c r="E113" s="1505"/>
      <c r="F113" s="1505">
        <v>46</v>
      </c>
    </row>
    <row r="114" spans="2:6" ht="13.5" customHeight="1">
      <c r="B114" s="1110"/>
      <c r="C114" s="1110" t="s">
        <v>1830</v>
      </c>
      <c r="D114" s="1505">
        <v>1163</v>
      </c>
      <c r="E114" s="1505"/>
      <c r="F114" s="1505">
        <v>1163</v>
      </c>
    </row>
    <row r="115" spans="2:6" ht="13.5" customHeight="1">
      <c r="B115" s="1110" t="s">
        <v>1838</v>
      </c>
      <c r="C115" s="1110"/>
      <c r="D115" s="1505">
        <v>134</v>
      </c>
      <c r="E115" s="1505"/>
      <c r="F115" s="1505">
        <v>134</v>
      </c>
    </row>
    <row r="116" spans="2:6" ht="13.5" customHeight="1">
      <c r="B116" s="1110" t="s">
        <v>1207</v>
      </c>
      <c r="C116" s="1110"/>
      <c r="D116" s="1505"/>
      <c r="E116" s="1505"/>
      <c r="F116" s="1505"/>
    </row>
    <row r="117" spans="2:6" ht="13.5" customHeight="1">
      <c r="B117" s="1110"/>
      <c r="C117" s="1110" t="s">
        <v>163</v>
      </c>
      <c r="D117" s="1505">
        <v>1826</v>
      </c>
      <c r="E117" s="1505"/>
      <c r="F117" s="1505">
        <v>1826</v>
      </c>
    </row>
    <row r="118" spans="2:6" ht="3.75" customHeight="1">
      <c r="B118" s="1103"/>
      <c r="C118" s="1103"/>
      <c r="D118" s="1506"/>
      <c r="E118" s="1506"/>
      <c r="F118" s="1506"/>
    </row>
    <row r="119" spans="1:6" ht="17.25" customHeight="1">
      <c r="A119" s="1507"/>
      <c r="B119" s="1521" t="s">
        <v>184</v>
      </c>
      <c r="C119" s="1522"/>
      <c r="D119" s="1510">
        <f>SUM(D112:D117)</f>
        <v>3629</v>
      </c>
      <c r="E119" s="1510">
        <f>SUM(E112:E117)</f>
        <v>0</v>
      </c>
      <c r="F119" s="1510">
        <f>SUM(F112:F117)</f>
        <v>3629</v>
      </c>
    </row>
    <row r="120" spans="1:6" ht="12" customHeight="1">
      <c r="A120" s="1511"/>
      <c r="B120" s="1523"/>
      <c r="C120" s="1523"/>
      <c r="D120" s="1512"/>
      <c r="E120" s="1512"/>
      <c r="F120" s="1512"/>
    </row>
    <row r="121" spans="1:6" ht="15" customHeight="1">
      <c r="A121" s="1503">
        <v>5</v>
      </c>
      <c r="B121" s="1504" t="s">
        <v>2022</v>
      </c>
      <c r="C121" s="1089"/>
      <c r="D121" s="1505"/>
      <c r="E121" s="1505"/>
      <c r="F121" s="1505"/>
    </row>
    <row r="122" spans="2:6" ht="15" customHeight="1">
      <c r="B122" s="1110" t="s">
        <v>1241</v>
      </c>
      <c r="D122" s="1505"/>
      <c r="E122" s="1505"/>
      <c r="F122" s="1505"/>
    </row>
    <row r="123" spans="2:6" ht="15" customHeight="1">
      <c r="B123" s="1110"/>
      <c r="C123" s="1110" t="s">
        <v>159</v>
      </c>
      <c r="D123" s="1505">
        <v>125</v>
      </c>
      <c r="E123" s="1505"/>
      <c r="F123" s="1505">
        <v>125</v>
      </c>
    </row>
    <row r="124" spans="2:6" ht="15" customHeight="1">
      <c r="B124" s="1110"/>
      <c r="C124" s="1110" t="s">
        <v>185</v>
      </c>
      <c r="D124" s="1505">
        <v>754</v>
      </c>
      <c r="E124" s="1505"/>
      <c r="F124" s="1505">
        <v>754</v>
      </c>
    </row>
    <row r="125" spans="2:6" ht="15" customHeight="1">
      <c r="B125" s="1110"/>
      <c r="C125" s="1110" t="s">
        <v>148</v>
      </c>
      <c r="D125" s="1505">
        <v>480</v>
      </c>
      <c r="E125" s="1505"/>
      <c r="F125" s="1505">
        <v>480</v>
      </c>
    </row>
    <row r="126" spans="2:6" ht="15" customHeight="1">
      <c r="B126" s="1110" t="s">
        <v>1838</v>
      </c>
      <c r="D126" s="1505">
        <v>238</v>
      </c>
      <c r="E126" s="1505"/>
      <c r="F126" s="1505">
        <v>238</v>
      </c>
    </row>
    <row r="127" spans="2:6" ht="15" customHeight="1">
      <c r="B127" s="1110" t="s">
        <v>1207</v>
      </c>
      <c r="D127" s="1505"/>
      <c r="E127" s="1505"/>
      <c r="F127" s="1505"/>
    </row>
    <row r="128" spans="2:6" ht="15" customHeight="1">
      <c r="B128" s="1110"/>
      <c r="C128" s="1110" t="s">
        <v>186</v>
      </c>
      <c r="D128" s="1505">
        <v>600</v>
      </c>
      <c r="E128" s="1505"/>
      <c r="F128" s="1505">
        <v>600</v>
      </c>
    </row>
    <row r="129" spans="2:6" ht="6" customHeight="1">
      <c r="B129" s="1103"/>
      <c r="C129" s="1200"/>
      <c r="D129" s="1506"/>
      <c r="E129" s="1506"/>
      <c r="F129" s="1506"/>
    </row>
    <row r="130" spans="1:6" ht="15.75" customHeight="1">
      <c r="A130" s="1507"/>
      <c r="B130" s="1508" t="s">
        <v>187</v>
      </c>
      <c r="C130" s="1509"/>
      <c r="D130" s="1510">
        <f>SUM(D122:D128)</f>
        <v>2197</v>
      </c>
      <c r="E130" s="1510">
        <f>SUM(E122:E128)</f>
        <v>0</v>
      </c>
      <c r="F130" s="1510">
        <f>SUM(F122:F128)</f>
        <v>2197</v>
      </c>
    </row>
    <row r="131" spans="1:6" ht="10.5" customHeight="1">
      <c r="A131" s="1511"/>
      <c r="B131" s="1511"/>
      <c r="C131" s="1511"/>
      <c r="D131" s="1512"/>
      <c r="E131" s="1512"/>
      <c r="F131" s="1512"/>
    </row>
    <row r="132" spans="1:6" ht="12.75" customHeight="1">
      <c r="A132" s="1503">
        <v>6</v>
      </c>
      <c r="B132" s="1504" t="s">
        <v>1845</v>
      </c>
      <c r="C132" s="1089"/>
      <c r="D132" s="1505"/>
      <c r="E132" s="1505"/>
      <c r="F132" s="1505"/>
    </row>
    <row r="133" spans="2:6" ht="12.75" customHeight="1">
      <c r="B133" s="1110" t="s">
        <v>1241</v>
      </c>
      <c r="D133" s="1505"/>
      <c r="E133" s="1505"/>
      <c r="F133" s="1505"/>
    </row>
    <row r="134" spans="2:6" ht="12.75" customHeight="1">
      <c r="B134" s="1110"/>
      <c r="C134" s="1110" t="s">
        <v>1830</v>
      </c>
      <c r="D134" s="1505">
        <v>234</v>
      </c>
      <c r="E134" s="1505"/>
      <c r="F134" s="1505">
        <v>234</v>
      </c>
    </row>
    <row r="135" spans="2:6" ht="12.75" customHeight="1">
      <c r="B135" s="1110"/>
      <c r="C135" s="1110" t="s">
        <v>188</v>
      </c>
      <c r="D135" s="1505">
        <v>594</v>
      </c>
      <c r="E135" s="1505"/>
      <c r="F135" s="1505">
        <v>594</v>
      </c>
    </row>
    <row r="136" spans="2:6" ht="12.75" customHeight="1">
      <c r="B136" s="1110"/>
      <c r="C136" s="1110" t="s">
        <v>178</v>
      </c>
      <c r="D136" s="1505">
        <v>56</v>
      </c>
      <c r="E136" s="1505"/>
      <c r="F136" s="1505">
        <v>56</v>
      </c>
    </row>
    <row r="137" spans="2:6" ht="12.75" customHeight="1">
      <c r="B137" s="1110"/>
      <c r="C137" s="1110" t="s">
        <v>189</v>
      </c>
      <c r="D137" s="1505">
        <v>80</v>
      </c>
      <c r="E137" s="1505"/>
      <c r="F137" s="1505">
        <v>80</v>
      </c>
    </row>
    <row r="138" spans="2:6" ht="16.5" customHeight="1">
      <c r="B138" s="1110" t="s">
        <v>1838</v>
      </c>
      <c r="D138" s="1505">
        <v>155</v>
      </c>
      <c r="E138" s="1505"/>
      <c r="F138" s="1505">
        <v>155</v>
      </c>
    </row>
    <row r="139" spans="2:6" ht="12.75" customHeight="1">
      <c r="B139" s="1110" t="s">
        <v>1207</v>
      </c>
      <c r="D139" s="1505"/>
      <c r="E139" s="1505"/>
      <c r="F139" s="1505"/>
    </row>
    <row r="140" spans="2:6" ht="12.75" customHeight="1">
      <c r="B140" s="1110"/>
      <c r="C140" s="1110" t="s">
        <v>190</v>
      </c>
      <c r="D140" s="1505">
        <v>20</v>
      </c>
      <c r="E140" s="1505"/>
      <c r="F140" s="1505">
        <v>20</v>
      </c>
    </row>
    <row r="141" spans="2:6" ht="15.75" customHeight="1">
      <c r="B141" s="1110"/>
      <c r="C141" s="1110" t="s">
        <v>173</v>
      </c>
      <c r="D141" s="1505">
        <v>361</v>
      </c>
      <c r="E141" s="1505"/>
      <c r="F141" s="1505">
        <v>361</v>
      </c>
    </row>
    <row r="142" spans="2:6" ht="15.75" customHeight="1">
      <c r="B142" s="1110"/>
      <c r="C142" s="1110" t="s">
        <v>191</v>
      </c>
      <c r="D142" s="1505">
        <v>53</v>
      </c>
      <c r="E142" s="1505"/>
      <c r="F142" s="1505">
        <v>53</v>
      </c>
    </row>
    <row r="143" spans="2:6" ht="12.75" customHeight="1">
      <c r="B143" s="1110" t="s">
        <v>1841</v>
      </c>
      <c r="C143" s="1110"/>
      <c r="D143" s="1505"/>
      <c r="E143" s="1505"/>
      <c r="F143" s="1505"/>
    </row>
    <row r="144" spans="2:6" ht="12.75" customHeight="1">
      <c r="B144" s="1110"/>
      <c r="C144" s="1110" t="s">
        <v>192</v>
      </c>
      <c r="D144" s="1505">
        <v>600</v>
      </c>
      <c r="E144" s="1505"/>
      <c r="F144" s="1505">
        <v>600</v>
      </c>
    </row>
    <row r="145" spans="2:6" ht="12.75" customHeight="1">
      <c r="B145" s="1110"/>
      <c r="C145" s="1110"/>
      <c r="D145" s="1505"/>
      <c r="E145" s="1505"/>
      <c r="F145" s="1505"/>
    </row>
    <row r="146" spans="1:6" ht="15" customHeight="1">
      <c r="A146" s="1507"/>
      <c r="B146" s="1508" t="s">
        <v>193</v>
      </c>
      <c r="C146" s="1509"/>
      <c r="D146" s="1510">
        <f>SUM(D133:D144)</f>
        <v>2153</v>
      </c>
      <c r="E146" s="1510">
        <f>SUM(E133:E144)</f>
        <v>0</v>
      </c>
      <c r="F146" s="1510">
        <f>SUM(F133:F144)</f>
        <v>2153</v>
      </c>
    </row>
    <row r="147" spans="1:6" ht="5.25" customHeight="1">
      <c r="A147" s="1511"/>
      <c r="B147" s="1511"/>
      <c r="C147" s="1511"/>
      <c r="D147" s="1512"/>
      <c r="E147" s="1512"/>
      <c r="F147" s="1512"/>
    </row>
    <row r="148" spans="1:6" ht="12.75" customHeight="1">
      <c r="A148" s="1503">
        <v>7</v>
      </c>
      <c r="B148" s="1504" t="s">
        <v>2020</v>
      </c>
      <c r="C148" s="1089"/>
      <c r="D148" s="1505"/>
      <c r="E148" s="1505"/>
      <c r="F148" s="1505"/>
    </row>
    <row r="149" spans="2:6" ht="12.75" customHeight="1">
      <c r="B149" s="1110" t="s">
        <v>1241</v>
      </c>
      <c r="D149" s="1505"/>
      <c r="E149" s="1505"/>
      <c r="F149" s="1505"/>
    </row>
    <row r="150" spans="2:6" ht="12.75" customHeight="1">
      <c r="B150" s="1110"/>
      <c r="C150" s="1110" t="s">
        <v>158</v>
      </c>
      <c r="D150" s="1505">
        <v>188</v>
      </c>
      <c r="E150" s="1505"/>
      <c r="F150" s="1505">
        <v>188</v>
      </c>
    </row>
    <row r="151" spans="2:6" ht="12.75" customHeight="1">
      <c r="B151" s="1110"/>
      <c r="C151" s="1110" t="s">
        <v>194</v>
      </c>
      <c r="D151" s="1505">
        <v>292</v>
      </c>
      <c r="E151" s="1505"/>
      <c r="F151" s="1505">
        <v>292</v>
      </c>
    </row>
    <row r="152" spans="2:6" ht="12.75" customHeight="1">
      <c r="B152" s="1110"/>
      <c r="C152" s="1110" t="s">
        <v>195</v>
      </c>
      <c r="D152" s="1505">
        <v>136</v>
      </c>
      <c r="E152" s="1505"/>
      <c r="F152" s="1505">
        <v>136</v>
      </c>
    </row>
    <row r="153" spans="2:6" ht="12.75" customHeight="1">
      <c r="B153" s="1110" t="s">
        <v>1838</v>
      </c>
      <c r="D153" s="1505">
        <v>43</v>
      </c>
      <c r="E153" s="1505"/>
      <c r="F153" s="1505">
        <v>43</v>
      </c>
    </row>
    <row r="154" spans="2:6" ht="12.75" customHeight="1">
      <c r="B154" s="1110" t="s">
        <v>1207</v>
      </c>
      <c r="D154" s="1505"/>
      <c r="E154" s="1505"/>
      <c r="F154" s="1505"/>
    </row>
    <row r="155" spans="2:6" ht="12.75" customHeight="1">
      <c r="B155" s="1110"/>
      <c r="C155" s="1110" t="s">
        <v>144</v>
      </c>
      <c r="D155" s="1505">
        <v>1293</v>
      </c>
      <c r="E155" s="1505"/>
      <c r="F155" s="1505">
        <v>1293</v>
      </c>
    </row>
    <row r="156" spans="2:6" ht="12" customHeight="1">
      <c r="B156" s="1110"/>
      <c r="C156" s="1110" t="s">
        <v>196</v>
      </c>
      <c r="D156" s="1505">
        <v>3084</v>
      </c>
      <c r="E156" s="1505"/>
      <c r="F156" s="1505">
        <v>3084</v>
      </c>
    </row>
    <row r="157" spans="2:6" ht="12" customHeight="1">
      <c r="B157" s="1110"/>
      <c r="C157" s="1110" t="s">
        <v>197</v>
      </c>
      <c r="D157" s="1505">
        <v>33</v>
      </c>
      <c r="E157" s="1505"/>
      <c r="F157" s="1505">
        <v>33</v>
      </c>
    </row>
    <row r="158" spans="2:6" ht="11.25" customHeight="1">
      <c r="B158" s="1110" t="s">
        <v>1841</v>
      </c>
      <c r="D158" s="1505"/>
      <c r="E158" s="1505"/>
      <c r="F158" s="1505"/>
    </row>
    <row r="159" spans="2:6" ht="11.25" customHeight="1">
      <c r="B159" s="1110"/>
      <c r="C159" s="1079" t="s">
        <v>198</v>
      </c>
      <c r="D159" s="1505"/>
      <c r="E159" s="1505">
        <v>2766</v>
      </c>
      <c r="F159" s="1505">
        <v>2766</v>
      </c>
    </row>
    <row r="160" spans="2:6" ht="11.25" customHeight="1">
      <c r="B160" s="1110" t="s">
        <v>1843</v>
      </c>
      <c r="D160" s="1505"/>
      <c r="E160" s="1505"/>
      <c r="F160" s="1505"/>
    </row>
    <row r="161" spans="2:6" ht="16.5" customHeight="1">
      <c r="B161" s="1110"/>
      <c r="C161" s="1110" t="s">
        <v>199</v>
      </c>
      <c r="D161" s="1505">
        <v>4461</v>
      </c>
      <c r="E161" s="1505"/>
      <c r="F161" s="1505">
        <v>4461</v>
      </c>
    </row>
    <row r="162" spans="2:6" ht="5.25" customHeight="1">
      <c r="B162" s="1110"/>
      <c r="C162" s="1110"/>
      <c r="D162" s="1505"/>
      <c r="E162" s="1505"/>
      <c r="F162" s="1505"/>
    </row>
    <row r="163" spans="1:6" ht="13.5" customHeight="1">
      <c r="A163" s="1507"/>
      <c r="B163" s="1508" t="s">
        <v>200</v>
      </c>
      <c r="C163" s="1509"/>
      <c r="D163" s="1510">
        <f>SUM(D149:D161)</f>
        <v>9530</v>
      </c>
      <c r="E163" s="1510">
        <f>SUM(E149:E161)</f>
        <v>2766</v>
      </c>
      <c r="F163" s="1510">
        <f>SUM(F149:F161)</f>
        <v>12296</v>
      </c>
    </row>
    <row r="164" spans="1:6" ht="9.75" customHeight="1">
      <c r="A164" s="1511"/>
      <c r="B164" s="1511"/>
      <c r="C164" s="1511"/>
      <c r="D164" s="1512"/>
      <c r="E164" s="1512"/>
      <c r="F164" s="1512"/>
    </row>
    <row r="165" spans="1:6" ht="13.5" customHeight="1">
      <c r="A165" s="1503">
        <v>8</v>
      </c>
      <c r="B165" s="1504" t="s">
        <v>1846</v>
      </c>
      <c r="C165" s="1089"/>
      <c r="D165" s="1505"/>
      <c r="E165" s="1505"/>
      <c r="F165" s="1505"/>
    </row>
    <row r="166" spans="2:6" ht="12.75" customHeight="1">
      <c r="B166" s="1110" t="s">
        <v>1241</v>
      </c>
      <c r="D166" s="1505"/>
      <c r="E166" s="1505"/>
      <c r="F166" s="1505"/>
    </row>
    <row r="167" spans="2:6" ht="12.75" customHeight="1">
      <c r="B167" s="1110"/>
      <c r="C167" s="1110" t="s">
        <v>1830</v>
      </c>
      <c r="D167" s="1505">
        <v>113</v>
      </c>
      <c r="E167" s="1505"/>
      <c r="F167" s="1505">
        <v>113</v>
      </c>
    </row>
    <row r="168" spans="2:6" ht="12.75" customHeight="1">
      <c r="B168" s="1110"/>
      <c r="C168" s="1110" t="s">
        <v>201</v>
      </c>
      <c r="D168" s="1505"/>
      <c r="E168" s="1505">
        <v>195</v>
      </c>
      <c r="F168" s="1505">
        <v>195</v>
      </c>
    </row>
    <row r="169" spans="2:6" ht="12.75" customHeight="1">
      <c r="B169" s="1110" t="s">
        <v>1838</v>
      </c>
      <c r="D169" s="1505"/>
      <c r="E169" s="1505">
        <v>62</v>
      </c>
      <c r="F169" s="1505">
        <v>62</v>
      </c>
    </row>
    <row r="170" spans="2:6" ht="12.75" customHeight="1">
      <c r="B170" s="1110" t="s">
        <v>1207</v>
      </c>
      <c r="D170" s="1505"/>
      <c r="E170" s="1505"/>
      <c r="F170" s="1505"/>
    </row>
    <row r="171" spans="2:6" ht="12.75" customHeight="1">
      <c r="B171" s="1110"/>
      <c r="C171" s="1079" t="s">
        <v>162</v>
      </c>
      <c r="D171" s="1505">
        <v>1038</v>
      </c>
      <c r="E171" s="1505"/>
      <c r="F171" s="1505">
        <v>1038</v>
      </c>
    </row>
    <row r="172" spans="2:6" ht="12.75" customHeight="1">
      <c r="B172" s="1110"/>
      <c r="C172" s="1110" t="s">
        <v>202</v>
      </c>
      <c r="D172" s="1505"/>
      <c r="E172" s="1505">
        <v>4859</v>
      </c>
      <c r="F172" s="1505">
        <v>4859</v>
      </c>
    </row>
    <row r="173" spans="2:6" ht="13.5" customHeight="1">
      <c r="B173" s="1110" t="s">
        <v>1841</v>
      </c>
      <c r="C173" s="1110"/>
      <c r="D173" s="1505"/>
      <c r="E173" s="1505"/>
      <c r="F173" s="1505"/>
    </row>
    <row r="174" spans="2:6" ht="12.75" customHeight="1">
      <c r="B174" s="1110"/>
      <c r="C174" s="1110" t="s">
        <v>203</v>
      </c>
      <c r="D174" s="1505"/>
      <c r="E174" s="1505">
        <v>200</v>
      </c>
      <c r="F174" s="1505">
        <v>200</v>
      </c>
    </row>
    <row r="175" spans="2:6" ht="11.25" customHeight="1">
      <c r="B175" s="1110"/>
      <c r="C175" s="1110"/>
      <c r="D175" s="1505"/>
      <c r="E175" s="1505"/>
      <c r="F175" s="1505"/>
    </row>
    <row r="176" spans="1:6" ht="16.5" customHeight="1">
      <c r="A176" s="1507"/>
      <c r="B176" s="1508" t="s">
        <v>204</v>
      </c>
      <c r="C176" s="1509"/>
      <c r="D176" s="1510">
        <f>SUM(D167:D175)</f>
        <v>1151</v>
      </c>
      <c r="E176" s="1510">
        <f>SUM(E167:E175)</f>
        <v>5316</v>
      </c>
      <c r="F176" s="1510">
        <f>SUM(F167:F175)</f>
        <v>6467</v>
      </c>
    </row>
    <row r="177" spans="1:6" ht="16.5" customHeight="1">
      <c r="A177" s="1511"/>
      <c r="B177" s="1511"/>
      <c r="C177" s="1511"/>
      <c r="D177" s="1512"/>
      <c r="E177" s="1512"/>
      <c r="F177" s="1512"/>
    </row>
    <row r="178" spans="1:6" ht="13.5" customHeight="1">
      <c r="A178" s="1503">
        <v>9</v>
      </c>
      <c r="B178" s="1504" t="s">
        <v>2016</v>
      </c>
      <c r="C178" s="1089"/>
      <c r="D178" s="1505"/>
      <c r="E178" s="1505"/>
      <c r="F178" s="1505"/>
    </row>
    <row r="179" spans="2:6" ht="13.5" customHeight="1">
      <c r="B179" s="1110" t="s">
        <v>1241</v>
      </c>
      <c r="D179" s="1505"/>
      <c r="E179" s="1505"/>
      <c r="F179" s="1505"/>
    </row>
    <row r="180" spans="2:6" ht="13.5" customHeight="1">
      <c r="B180" s="1110"/>
      <c r="C180" s="1110" t="s">
        <v>205</v>
      </c>
      <c r="D180" s="1505">
        <v>821</v>
      </c>
      <c r="E180" s="1505"/>
      <c r="F180" s="1505">
        <v>821</v>
      </c>
    </row>
    <row r="181" spans="2:6" ht="13.5" customHeight="1">
      <c r="B181" s="1110"/>
      <c r="C181" s="1110" t="s">
        <v>201</v>
      </c>
      <c r="D181" s="1505">
        <v>341</v>
      </c>
      <c r="E181" s="1505"/>
      <c r="F181" s="1505">
        <v>341</v>
      </c>
    </row>
    <row r="182" spans="2:6" ht="13.5" customHeight="1">
      <c r="B182" s="1110"/>
      <c r="C182" s="1110" t="s">
        <v>206</v>
      </c>
      <c r="D182" s="1505">
        <v>5699</v>
      </c>
      <c r="E182" s="1505"/>
      <c r="F182" s="1505">
        <v>5699</v>
      </c>
    </row>
    <row r="183" spans="2:6" ht="13.5" customHeight="1">
      <c r="B183" s="1110"/>
      <c r="C183" s="1110" t="s">
        <v>152</v>
      </c>
      <c r="D183" s="1505">
        <v>283</v>
      </c>
      <c r="E183" s="1505"/>
      <c r="F183" s="1505">
        <v>283</v>
      </c>
    </row>
    <row r="184" spans="2:6" ht="13.5" customHeight="1">
      <c r="B184" s="1110" t="s">
        <v>1838</v>
      </c>
      <c r="D184" s="1505">
        <v>1615</v>
      </c>
      <c r="E184" s="1505"/>
      <c r="F184" s="1505">
        <v>1615</v>
      </c>
    </row>
    <row r="185" spans="2:6" ht="13.5" customHeight="1">
      <c r="B185" s="1110" t="s">
        <v>1207</v>
      </c>
      <c r="D185" s="1505"/>
      <c r="E185" s="1505"/>
      <c r="F185" s="1505"/>
    </row>
    <row r="186" spans="2:6" ht="13.5" customHeight="1">
      <c r="B186" s="1110"/>
      <c r="C186" s="1110" t="s">
        <v>207</v>
      </c>
      <c r="D186" s="1505">
        <v>115</v>
      </c>
      <c r="E186" s="1505"/>
      <c r="F186" s="1505">
        <v>115</v>
      </c>
    </row>
    <row r="187" spans="2:6" ht="13.5" customHeight="1">
      <c r="B187" s="1110"/>
      <c r="C187" s="1110" t="s">
        <v>208</v>
      </c>
      <c r="D187" s="1505">
        <v>17</v>
      </c>
      <c r="E187" s="1505"/>
      <c r="F187" s="1505">
        <v>17</v>
      </c>
    </row>
    <row r="188" spans="2:6" ht="13.5" customHeight="1">
      <c r="B188" s="1110"/>
      <c r="C188" s="1110" t="s">
        <v>163</v>
      </c>
      <c r="D188" s="1505">
        <v>671</v>
      </c>
      <c r="E188" s="1505"/>
      <c r="F188" s="1505">
        <v>671</v>
      </c>
    </row>
    <row r="189" spans="2:6" ht="13.5" customHeight="1">
      <c r="B189" s="1110"/>
      <c r="C189" s="1110" t="s">
        <v>144</v>
      </c>
      <c r="D189" s="1505"/>
      <c r="E189" s="1505">
        <v>105</v>
      </c>
      <c r="F189" s="1505">
        <v>105</v>
      </c>
    </row>
    <row r="190" spans="2:6" ht="16.5" customHeight="1">
      <c r="B190" s="1103"/>
      <c r="C190" s="1103"/>
      <c r="D190" s="1506"/>
      <c r="E190" s="1506"/>
      <c r="F190" s="1506"/>
    </row>
    <row r="191" spans="1:6" ht="15.75" customHeight="1">
      <c r="A191" s="1507"/>
      <c r="B191" s="1508" t="s">
        <v>209</v>
      </c>
      <c r="C191" s="1509"/>
      <c r="D191" s="1510">
        <f>SUM(D180:D189)</f>
        <v>9562</v>
      </c>
      <c r="E191" s="1510">
        <f>SUM(E180:E189)</f>
        <v>105</v>
      </c>
      <c r="F191" s="1510">
        <f>SUM(F180:F189)</f>
        <v>9667</v>
      </c>
    </row>
    <row r="192" spans="1:6" ht="12" customHeight="1">
      <c r="A192" s="1511"/>
      <c r="B192" s="1511"/>
      <c r="C192" s="1511"/>
      <c r="D192" s="1512"/>
      <c r="E192" s="1512"/>
      <c r="F192" s="1512"/>
    </row>
    <row r="193" spans="1:6" ht="12.75" customHeight="1">
      <c r="A193" s="1503">
        <v>10</v>
      </c>
      <c r="B193" s="1504" t="s">
        <v>1847</v>
      </c>
      <c r="C193" s="1089"/>
      <c r="D193" s="1505"/>
      <c r="E193" s="1505"/>
      <c r="F193" s="1505"/>
    </row>
    <row r="194" spans="2:6" ht="12.75" customHeight="1">
      <c r="B194" s="1110" t="s">
        <v>1241</v>
      </c>
      <c r="D194" s="1505"/>
      <c r="E194" s="1505"/>
      <c r="F194" s="1505"/>
    </row>
    <row r="195" spans="2:6" ht="12.75" customHeight="1">
      <c r="B195" s="1110"/>
      <c r="C195" s="1110" t="s">
        <v>1830</v>
      </c>
      <c r="D195" s="1505">
        <v>272</v>
      </c>
      <c r="E195" s="1505"/>
      <c r="F195" s="1505">
        <v>272</v>
      </c>
    </row>
    <row r="196" spans="2:6" ht="12.75" customHeight="1">
      <c r="B196" s="1110"/>
      <c r="C196" s="1110" t="s">
        <v>156</v>
      </c>
      <c r="D196" s="1505">
        <v>441</v>
      </c>
      <c r="E196" s="1505"/>
      <c r="F196" s="1505">
        <v>441</v>
      </c>
    </row>
    <row r="197" spans="2:6" ht="12.75" customHeight="1">
      <c r="B197" s="1110"/>
      <c r="C197" s="1110" t="s">
        <v>206</v>
      </c>
      <c r="D197" s="1505">
        <v>3417</v>
      </c>
      <c r="E197" s="1505"/>
      <c r="F197" s="1505">
        <v>3417</v>
      </c>
    </row>
    <row r="198" spans="2:6" ht="12.75" customHeight="1">
      <c r="B198" s="1110"/>
      <c r="C198" s="1110" t="s">
        <v>159</v>
      </c>
      <c r="D198" s="1505">
        <v>56</v>
      </c>
      <c r="E198" s="1505"/>
      <c r="F198" s="1505">
        <v>56</v>
      </c>
    </row>
    <row r="199" spans="2:6" ht="12.75" customHeight="1">
      <c r="B199" s="1110" t="s">
        <v>1838</v>
      </c>
      <c r="D199" s="1505">
        <v>1641</v>
      </c>
      <c r="E199" s="1505"/>
      <c r="F199" s="1505">
        <v>1641</v>
      </c>
    </row>
    <row r="200" spans="2:6" ht="12.75" customHeight="1">
      <c r="B200" s="1110" t="s">
        <v>1207</v>
      </c>
      <c r="D200" s="1505"/>
      <c r="E200" s="1505"/>
      <c r="F200" s="1505"/>
    </row>
    <row r="201" spans="2:6" ht="12.75" customHeight="1">
      <c r="B201" s="1110"/>
      <c r="C201" s="1079" t="s">
        <v>162</v>
      </c>
      <c r="D201" s="1505">
        <v>168</v>
      </c>
      <c r="E201" s="1505"/>
      <c r="F201" s="1505">
        <v>168</v>
      </c>
    </row>
    <row r="202" spans="2:6" ht="12.75" customHeight="1">
      <c r="B202" s="1110"/>
      <c r="C202" s="1110" t="s">
        <v>144</v>
      </c>
      <c r="D202" s="1505">
        <v>1351</v>
      </c>
      <c r="E202" s="1505"/>
      <c r="F202" s="1505">
        <v>1351</v>
      </c>
    </row>
    <row r="203" spans="2:6" ht="12.75" customHeight="1">
      <c r="B203" s="1110"/>
      <c r="C203" s="1110" t="s">
        <v>210</v>
      </c>
      <c r="D203" s="1505">
        <v>102</v>
      </c>
      <c r="E203" s="1505"/>
      <c r="F203" s="1505">
        <v>102</v>
      </c>
    </row>
    <row r="204" spans="2:6" ht="12.75" customHeight="1">
      <c r="B204" s="1110"/>
      <c r="C204" s="1110" t="s">
        <v>211</v>
      </c>
      <c r="D204" s="1505">
        <v>77</v>
      </c>
      <c r="E204" s="1505"/>
      <c r="F204" s="1505">
        <v>77</v>
      </c>
    </row>
    <row r="205" spans="2:6" ht="12.75" customHeight="1">
      <c r="B205" s="1110"/>
      <c r="C205" s="1110"/>
      <c r="D205" s="1505"/>
      <c r="E205" s="1505"/>
      <c r="F205" s="1505"/>
    </row>
    <row r="206" spans="1:6" ht="17.25" customHeight="1">
      <c r="A206" s="1507"/>
      <c r="B206" s="1508" t="s">
        <v>212</v>
      </c>
      <c r="C206" s="1509"/>
      <c r="D206" s="1510">
        <f>SUM(D194:D205)</f>
        <v>7525</v>
      </c>
      <c r="E206" s="1510">
        <f>SUM(E194:E205)</f>
        <v>0</v>
      </c>
      <c r="F206" s="1510">
        <f>SUM(F194:F205)</f>
        <v>7525</v>
      </c>
    </row>
    <row r="207" spans="1:6" ht="12.75" customHeight="1">
      <c r="A207" s="1511"/>
      <c r="B207" s="1515"/>
      <c r="C207" s="1515"/>
      <c r="D207" s="1512"/>
      <c r="E207" s="1512"/>
      <c r="F207" s="1512"/>
    </row>
    <row r="208" spans="1:6" ht="12.75" customHeight="1">
      <c r="A208" s="1503">
        <v>11</v>
      </c>
      <c r="B208" s="1504" t="s">
        <v>1848</v>
      </c>
      <c r="C208" s="1089"/>
      <c r="D208" s="1505"/>
      <c r="E208" s="1505"/>
      <c r="F208" s="1505"/>
    </row>
    <row r="209" spans="2:6" ht="12.75" customHeight="1">
      <c r="B209" s="1110" t="s">
        <v>1241</v>
      </c>
      <c r="D209" s="1505"/>
      <c r="E209" s="1505"/>
      <c r="F209" s="1505"/>
    </row>
    <row r="210" spans="2:6" ht="12.75" customHeight="1">
      <c r="B210" s="1110"/>
      <c r="C210" s="1079" t="s">
        <v>177</v>
      </c>
      <c r="D210" s="1505">
        <v>42</v>
      </c>
      <c r="E210" s="1505"/>
      <c r="F210" s="1505">
        <v>42</v>
      </c>
    </row>
    <row r="211" spans="2:6" ht="12.75" customHeight="1">
      <c r="B211" s="1110"/>
      <c r="C211" s="1079" t="s">
        <v>1830</v>
      </c>
      <c r="D211" s="1505">
        <v>183</v>
      </c>
      <c r="E211" s="1505"/>
      <c r="F211" s="1505">
        <v>183</v>
      </c>
    </row>
    <row r="212" spans="2:6" ht="11.25" customHeight="1">
      <c r="B212" s="1110" t="s">
        <v>1838</v>
      </c>
      <c r="D212" s="1505">
        <v>14</v>
      </c>
      <c r="E212" s="1505"/>
      <c r="F212" s="1505">
        <v>14</v>
      </c>
    </row>
    <row r="213" spans="2:6" ht="11.25" customHeight="1">
      <c r="B213" s="1103"/>
      <c r="C213" s="1200"/>
      <c r="D213" s="1506"/>
      <c r="E213" s="1506"/>
      <c r="F213" s="1506"/>
    </row>
    <row r="214" spans="1:6" ht="16.5" customHeight="1">
      <c r="A214" s="1507"/>
      <c r="B214" s="1508" t="s">
        <v>213</v>
      </c>
      <c r="C214" s="1509"/>
      <c r="D214" s="1510">
        <f>SUM(D210:D213)</f>
        <v>239</v>
      </c>
      <c r="E214" s="1510">
        <f>SUM(E210:E213)</f>
        <v>0</v>
      </c>
      <c r="F214" s="1510">
        <f>SUM(F210:F213)</f>
        <v>239</v>
      </c>
    </row>
    <row r="215" spans="1:6" ht="9.75" customHeight="1">
      <c r="A215" s="1511"/>
      <c r="B215" s="1511"/>
      <c r="C215" s="1511"/>
      <c r="D215" s="1512"/>
      <c r="E215" s="1512"/>
      <c r="F215" s="1512"/>
    </row>
    <row r="216" spans="1:6" ht="13.5" customHeight="1">
      <c r="A216" s="1503">
        <v>12</v>
      </c>
      <c r="B216" s="1504" t="s">
        <v>1849</v>
      </c>
      <c r="C216" s="1089"/>
      <c r="D216" s="1505"/>
      <c r="E216" s="1505"/>
      <c r="F216" s="1505"/>
    </row>
    <row r="217" spans="2:6" ht="12" customHeight="1">
      <c r="B217" s="1110" t="s">
        <v>1207</v>
      </c>
      <c r="D217" s="1505"/>
      <c r="E217" s="1505"/>
      <c r="F217" s="1505"/>
    </row>
    <row r="218" spans="2:6" ht="12" customHeight="1">
      <c r="B218" s="1110"/>
      <c r="C218" s="1079" t="s">
        <v>163</v>
      </c>
      <c r="D218" s="1505">
        <v>875</v>
      </c>
      <c r="E218" s="1505"/>
      <c r="F218" s="1505">
        <v>875</v>
      </c>
    </row>
    <row r="219" spans="2:6" ht="12" customHeight="1">
      <c r="B219" s="1110" t="s">
        <v>1841</v>
      </c>
      <c r="D219" s="1505"/>
      <c r="E219" s="1505"/>
      <c r="F219" s="1505"/>
    </row>
    <row r="220" spans="2:6" ht="12" customHeight="1">
      <c r="B220" s="1110"/>
      <c r="C220" s="1079" t="s">
        <v>214</v>
      </c>
      <c r="D220" s="1505">
        <v>1169</v>
      </c>
      <c r="E220" s="1505"/>
      <c r="F220" s="1505">
        <v>1169</v>
      </c>
    </row>
    <row r="221" spans="2:6" ht="12" customHeight="1">
      <c r="B221" s="1110"/>
      <c r="C221" s="1110"/>
      <c r="D221" s="1505"/>
      <c r="E221" s="1505"/>
      <c r="F221" s="1505"/>
    </row>
    <row r="222" spans="1:6" ht="19.5" customHeight="1">
      <c r="A222" s="1507"/>
      <c r="B222" s="1508" t="s">
        <v>215</v>
      </c>
      <c r="C222" s="1509"/>
      <c r="D222" s="1510">
        <f>SUM(D216:D220)</f>
        <v>2044</v>
      </c>
      <c r="E222" s="1510">
        <f>SUM(E216:E220)</f>
        <v>0</v>
      </c>
      <c r="F222" s="1510">
        <f>SUM(F216:F220)</f>
        <v>2044</v>
      </c>
    </row>
    <row r="223" spans="1:6" ht="8.25" customHeight="1">
      <c r="A223" s="1511"/>
      <c r="B223" s="1515"/>
      <c r="C223" s="1515"/>
      <c r="D223" s="1512"/>
      <c r="E223" s="1512"/>
      <c r="F223" s="1512"/>
    </row>
    <row r="224" spans="1:6" ht="15" customHeight="1">
      <c r="A224" s="1503">
        <v>13</v>
      </c>
      <c r="B224" s="1504" t="s">
        <v>1850</v>
      </c>
      <c r="C224" s="1089"/>
      <c r="D224" s="1505"/>
      <c r="E224" s="1505"/>
      <c r="F224" s="1505"/>
    </row>
    <row r="225" spans="2:6" ht="15" customHeight="1">
      <c r="B225" s="1110" t="s">
        <v>1241</v>
      </c>
      <c r="D225" s="1505"/>
      <c r="E225" s="1505"/>
      <c r="F225" s="1505"/>
    </row>
    <row r="226" spans="2:6" ht="15" customHeight="1">
      <c r="B226" s="1110"/>
      <c r="C226" s="1110" t="s">
        <v>216</v>
      </c>
      <c r="D226" s="1505">
        <v>2736</v>
      </c>
      <c r="E226" s="1505"/>
      <c r="F226" s="1505">
        <v>2736</v>
      </c>
    </row>
    <row r="227" spans="2:6" ht="15" customHeight="1">
      <c r="B227" s="1110"/>
      <c r="C227" s="1110" t="s">
        <v>217</v>
      </c>
      <c r="D227" s="1505">
        <v>542</v>
      </c>
      <c r="E227" s="1505"/>
      <c r="F227" s="1505">
        <v>542</v>
      </c>
    </row>
    <row r="228" spans="2:6" ht="15" customHeight="1">
      <c r="B228" s="1110"/>
      <c r="C228" s="1110" t="s">
        <v>156</v>
      </c>
      <c r="D228" s="1505">
        <v>702</v>
      </c>
      <c r="E228" s="1505"/>
      <c r="F228" s="1505">
        <v>702</v>
      </c>
    </row>
    <row r="229" spans="2:6" ht="15" customHeight="1">
      <c r="B229" s="1110"/>
      <c r="C229" s="1110" t="s">
        <v>218</v>
      </c>
      <c r="D229" s="1505">
        <v>54</v>
      </c>
      <c r="E229" s="1505"/>
      <c r="F229" s="1505">
        <v>54</v>
      </c>
    </row>
    <row r="230" spans="2:6" ht="14.25" customHeight="1">
      <c r="B230" s="1110"/>
      <c r="C230" s="1110" t="s">
        <v>152</v>
      </c>
      <c r="D230" s="1505">
        <v>393</v>
      </c>
      <c r="E230" s="1505"/>
      <c r="F230" s="1505">
        <v>393</v>
      </c>
    </row>
    <row r="231" spans="2:6" ht="14.25" customHeight="1">
      <c r="B231" s="1110"/>
      <c r="C231" s="1110" t="s">
        <v>201</v>
      </c>
      <c r="D231" s="1505">
        <v>944</v>
      </c>
      <c r="E231" s="1505"/>
      <c r="F231" s="1505">
        <v>944</v>
      </c>
    </row>
    <row r="232" spans="2:6" ht="14.25" customHeight="1">
      <c r="B232" s="1110"/>
      <c r="C232" s="1110" t="s">
        <v>151</v>
      </c>
      <c r="D232" s="1505">
        <v>99</v>
      </c>
      <c r="E232" s="1505"/>
      <c r="F232" s="1505">
        <v>99</v>
      </c>
    </row>
    <row r="233" spans="2:6" ht="14.25" customHeight="1">
      <c r="B233" s="1110"/>
      <c r="C233" s="1110" t="s">
        <v>219</v>
      </c>
      <c r="D233" s="1505">
        <v>121</v>
      </c>
      <c r="E233" s="1505"/>
      <c r="F233" s="1505">
        <v>121</v>
      </c>
    </row>
    <row r="234" spans="2:6" ht="15" customHeight="1">
      <c r="B234" s="1110" t="s">
        <v>1838</v>
      </c>
      <c r="D234" s="1505">
        <v>826</v>
      </c>
      <c r="E234" s="1505"/>
      <c r="F234" s="1505">
        <v>826</v>
      </c>
    </row>
    <row r="235" spans="2:6" ht="15" customHeight="1">
      <c r="B235" s="1110" t="s">
        <v>1207</v>
      </c>
      <c r="D235" s="1505"/>
      <c r="E235" s="1505"/>
      <c r="F235" s="1505"/>
    </row>
    <row r="236" spans="2:6" ht="15" customHeight="1">
      <c r="B236" s="1110"/>
      <c r="C236" s="1079" t="s">
        <v>163</v>
      </c>
      <c r="D236" s="1505">
        <v>1568</v>
      </c>
      <c r="E236" s="1505"/>
      <c r="F236" s="1505">
        <v>1568</v>
      </c>
    </row>
    <row r="237" spans="2:6" ht="15" customHeight="1">
      <c r="B237" s="1110"/>
      <c r="C237" s="1079" t="s">
        <v>162</v>
      </c>
      <c r="D237" s="1505">
        <v>1365</v>
      </c>
      <c r="E237" s="1505"/>
      <c r="F237" s="1505">
        <v>1365</v>
      </c>
    </row>
    <row r="238" spans="2:6" ht="15" customHeight="1">
      <c r="B238" s="1110"/>
      <c r="C238" s="1079" t="s">
        <v>220</v>
      </c>
      <c r="D238" s="1505"/>
      <c r="E238" s="1505">
        <v>40</v>
      </c>
      <c r="F238" s="1505">
        <v>40</v>
      </c>
    </row>
    <row r="239" spans="2:6" ht="15" customHeight="1">
      <c r="B239" s="1110" t="s">
        <v>1843</v>
      </c>
      <c r="D239" s="1505"/>
      <c r="E239" s="1505"/>
      <c r="F239" s="1505"/>
    </row>
    <row r="240" spans="2:6" ht="14.25" customHeight="1">
      <c r="B240" s="1110"/>
      <c r="C240" s="1110" t="s">
        <v>221</v>
      </c>
      <c r="D240" s="1505">
        <v>1000</v>
      </c>
      <c r="E240" s="1505"/>
      <c r="F240" s="1505">
        <v>1000</v>
      </c>
    </row>
    <row r="241" spans="1:7" ht="9" customHeight="1">
      <c r="A241" s="1079"/>
      <c r="C241" s="1103"/>
      <c r="D241" s="1200"/>
      <c r="E241" s="1506"/>
      <c r="F241" s="1506"/>
      <c r="G241" s="1506"/>
    </row>
    <row r="242" spans="1:6" ht="16.5" customHeight="1">
      <c r="A242" s="1507"/>
      <c r="B242" s="1508" t="s">
        <v>222</v>
      </c>
      <c r="C242" s="1509"/>
      <c r="D242" s="1510">
        <f>SUM(D225:D240)</f>
        <v>10350</v>
      </c>
      <c r="E242" s="1510">
        <f>SUM(E225:E240)</f>
        <v>40</v>
      </c>
      <c r="F242" s="1510">
        <f>SUM(F225:F240)</f>
        <v>10390</v>
      </c>
    </row>
    <row r="243" spans="1:6" ht="13.5" customHeight="1">
      <c r="A243" s="1511"/>
      <c r="B243" s="1511"/>
      <c r="C243" s="1511"/>
      <c r="D243" s="1512"/>
      <c r="E243" s="1512"/>
      <c r="F243" s="1512"/>
    </row>
    <row r="244" spans="1:6" ht="14.25" customHeight="1">
      <c r="A244" s="1503">
        <v>14</v>
      </c>
      <c r="B244" s="1504" t="s">
        <v>1806</v>
      </c>
      <c r="C244" s="1089"/>
      <c r="D244" s="1505"/>
      <c r="E244" s="1505"/>
      <c r="F244" s="1505"/>
    </row>
    <row r="245" spans="2:6" ht="14.25" customHeight="1">
      <c r="B245" s="1110" t="s">
        <v>1241</v>
      </c>
      <c r="D245" s="1505"/>
      <c r="E245" s="1505"/>
      <c r="F245" s="1505"/>
    </row>
    <row r="246" spans="2:6" ht="14.25" customHeight="1">
      <c r="B246" s="1110"/>
      <c r="C246" s="1110" t="s">
        <v>1830</v>
      </c>
      <c r="D246" s="1505">
        <v>59</v>
      </c>
      <c r="E246" s="1505"/>
      <c r="F246" s="1505">
        <v>59</v>
      </c>
    </row>
    <row r="247" spans="2:6" ht="14.25" customHeight="1">
      <c r="B247" s="1110" t="s">
        <v>1207</v>
      </c>
      <c r="D247" s="1505"/>
      <c r="E247" s="1505"/>
      <c r="F247" s="1505"/>
    </row>
    <row r="248" spans="2:6" ht="14.25" customHeight="1">
      <c r="B248" s="1110"/>
      <c r="C248" s="1079" t="s">
        <v>162</v>
      </c>
      <c r="D248" s="1505">
        <v>96</v>
      </c>
      <c r="E248" s="1505">
        <v>160</v>
      </c>
      <c r="F248" s="1505">
        <v>256</v>
      </c>
    </row>
    <row r="249" spans="2:6" ht="14.25" customHeight="1">
      <c r="B249" s="1110"/>
      <c r="C249" s="1079" t="s">
        <v>223</v>
      </c>
      <c r="D249" s="1505"/>
      <c r="E249" s="1505">
        <v>100</v>
      </c>
      <c r="F249" s="1505">
        <v>100</v>
      </c>
    </row>
    <row r="250" spans="2:6" ht="14.25" customHeight="1">
      <c r="B250" s="1110"/>
      <c r="C250" s="1079" t="s">
        <v>224</v>
      </c>
      <c r="D250" s="1505"/>
      <c r="E250" s="1505">
        <v>100</v>
      </c>
      <c r="F250" s="1505">
        <v>100</v>
      </c>
    </row>
    <row r="251" spans="2:6" ht="14.25" customHeight="1">
      <c r="B251" s="1110"/>
      <c r="C251" s="1079" t="s">
        <v>225</v>
      </c>
      <c r="D251" s="1505"/>
      <c r="E251" s="1505">
        <v>109</v>
      </c>
      <c r="F251" s="1505">
        <v>109</v>
      </c>
    </row>
    <row r="252" spans="2:6" ht="14.25" customHeight="1">
      <c r="B252" s="1110" t="s">
        <v>1841</v>
      </c>
      <c r="D252" s="1505"/>
      <c r="E252" s="1505"/>
      <c r="F252" s="1505"/>
    </row>
    <row r="253" spans="2:6" ht="14.25" customHeight="1">
      <c r="B253" s="1110"/>
      <c r="C253" s="1079" t="s">
        <v>226</v>
      </c>
      <c r="D253" s="1505">
        <v>800</v>
      </c>
      <c r="E253" s="1505"/>
      <c r="F253" s="1505">
        <v>800</v>
      </c>
    </row>
    <row r="254" spans="2:6" ht="14.25" customHeight="1">
      <c r="B254" s="1110"/>
      <c r="C254" s="1079" t="s">
        <v>227</v>
      </c>
      <c r="D254" s="1505">
        <v>100</v>
      </c>
      <c r="E254" s="1505"/>
      <c r="F254" s="1505">
        <v>100</v>
      </c>
    </row>
    <row r="255" spans="2:6" ht="14.25" customHeight="1">
      <c r="B255" s="1103"/>
      <c r="C255" s="1103" t="s">
        <v>228</v>
      </c>
      <c r="D255" s="1506">
        <v>750</v>
      </c>
      <c r="E255" s="1506"/>
      <c r="F255" s="1505">
        <v>750</v>
      </c>
    </row>
    <row r="256" spans="2:6" ht="12" customHeight="1">
      <c r="B256" s="1103"/>
      <c r="C256" s="1200"/>
      <c r="D256" s="1506"/>
      <c r="E256" s="1506"/>
      <c r="F256" s="1506"/>
    </row>
    <row r="257" spans="1:6" ht="15.75" customHeight="1">
      <c r="A257" s="1507"/>
      <c r="B257" s="1508" t="s">
        <v>229</v>
      </c>
      <c r="C257" s="1509"/>
      <c r="D257" s="1510">
        <f>SUM(D246:D255)</f>
        <v>1805</v>
      </c>
      <c r="E257" s="1510">
        <f>SUM(E246:E255)</f>
        <v>469</v>
      </c>
      <c r="F257" s="1510">
        <f>SUM(F246:F255)</f>
        <v>2274</v>
      </c>
    </row>
    <row r="258" spans="1:6" ht="9.75" customHeight="1">
      <c r="A258" s="1511"/>
      <c r="B258" s="1511"/>
      <c r="C258" s="1511"/>
      <c r="D258" s="1512"/>
      <c r="E258" s="1512"/>
      <c r="F258" s="1512"/>
    </row>
    <row r="259" spans="1:6" s="1089" customFormat="1" ht="15" customHeight="1">
      <c r="A259" s="1524">
        <v>15</v>
      </c>
      <c r="B259" s="1504" t="s">
        <v>230</v>
      </c>
      <c r="D259" s="1505"/>
      <c r="E259" s="1505"/>
      <c r="F259" s="1505"/>
    </row>
    <row r="260" spans="1:6" ht="14.25" customHeight="1">
      <c r="A260" s="1525">
        <v>1</v>
      </c>
      <c r="B260" s="1526" t="s">
        <v>1852</v>
      </c>
      <c r="D260" s="1506"/>
      <c r="E260" s="1506"/>
      <c r="F260" s="1506"/>
    </row>
    <row r="261" spans="1:6" ht="14.25" customHeight="1">
      <c r="A261" s="1525"/>
      <c r="B261" s="1527" t="s">
        <v>1241</v>
      </c>
      <c r="D261" s="1506"/>
      <c r="E261" s="1506"/>
      <c r="F261" s="1506"/>
    </row>
    <row r="262" spans="1:6" ht="14.25" customHeight="1">
      <c r="A262" s="1525"/>
      <c r="B262" s="1526"/>
      <c r="C262" s="1079" t="s">
        <v>194</v>
      </c>
      <c r="D262" s="1506">
        <v>51</v>
      </c>
      <c r="E262" s="1506"/>
      <c r="F262" s="1506">
        <v>51</v>
      </c>
    </row>
    <row r="263" spans="1:6" ht="14.25" customHeight="1">
      <c r="A263" s="1525"/>
      <c r="B263" s="1526"/>
      <c r="C263" s="1079" t="s">
        <v>183</v>
      </c>
      <c r="D263" s="1506">
        <v>43</v>
      </c>
      <c r="E263" s="1506"/>
      <c r="F263" s="1506">
        <v>43</v>
      </c>
    </row>
    <row r="264" spans="1:6" ht="14.25" customHeight="1">
      <c r="A264" s="1525"/>
      <c r="B264" s="1526"/>
      <c r="C264" s="1079" t="s">
        <v>201</v>
      </c>
      <c r="D264" s="1506"/>
      <c r="E264" s="1506">
        <v>218</v>
      </c>
      <c r="F264" s="1506">
        <v>218</v>
      </c>
    </row>
    <row r="265" spans="1:6" ht="14.25" customHeight="1">
      <c r="A265" s="1525"/>
      <c r="B265" s="1527" t="s">
        <v>1838</v>
      </c>
      <c r="D265" s="1506"/>
      <c r="E265" s="1506">
        <v>70</v>
      </c>
      <c r="F265" s="1506">
        <v>70</v>
      </c>
    </row>
    <row r="266" spans="1:6" ht="14.25" customHeight="1">
      <c r="A266" s="1525"/>
      <c r="B266" s="1110" t="s">
        <v>1207</v>
      </c>
      <c r="D266" s="1506"/>
      <c r="E266" s="1506"/>
      <c r="F266" s="1505"/>
    </row>
    <row r="267" spans="1:6" ht="14.25" customHeight="1">
      <c r="A267" s="1525"/>
      <c r="B267" s="1110"/>
      <c r="C267" s="1079" t="s">
        <v>144</v>
      </c>
      <c r="D267" s="1506">
        <v>10</v>
      </c>
      <c r="E267" s="1506"/>
      <c r="F267" s="1505">
        <v>10</v>
      </c>
    </row>
    <row r="268" spans="1:6" ht="14.25" customHeight="1">
      <c r="A268" s="1525"/>
      <c r="B268" s="1110"/>
      <c r="C268" s="1110" t="s">
        <v>231</v>
      </c>
      <c r="D268" s="1506">
        <v>53</v>
      </c>
      <c r="E268" s="1506"/>
      <c r="F268" s="1505">
        <v>53</v>
      </c>
    </row>
    <row r="269" spans="1:6" ht="10.5" customHeight="1">
      <c r="A269" s="1525"/>
      <c r="B269" s="1110"/>
      <c r="C269" s="1110"/>
      <c r="D269" s="1506"/>
      <c r="E269" s="1506"/>
      <c r="F269" s="1506"/>
    </row>
    <row r="270" spans="1:6" ht="16.5" customHeight="1">
      <c r="A270" s="1525"/>
      <c r="B270" s="1528" t="s">
        <v>232</v>
      </c>
      <c r="C270" s="1529"/>
      <c r="D270" s="1530">
        <f>SUM(D262:D268)</f>
        <v>157</v>
      </c>
      <c r="E270" s="1530">
        <f>SUM(E262:E268)</f>
        <v>288</v>
      </c>
      <c r="F270" s="1530">
        <f>SUM(F262:F268)</f>
        <v>445</v>
      </c>
    </row>
    <row r="271" spans="1:6" ht="14.25" customHeight="1">
      <c r="A271" s="1525"/>
      <c r="B271" s="1531"/>
      <c r="C271" s="1531"/>
      <c r="D271" s="1532"/>
      <c r="E271" s="1532"/>
      <c r="F271" s="1532"/>
    </row>
    <row r="272" spans="1:6" ht="12.75" customHeight="1">
      <c r="A272" s="1525">
        <v>2</v>
      </c>
      <c r="B272" s="1165" t="s">
        <v>1347</v>
      </c>
      <c r="C272" s="1110"/>
      <c r="D272" s="1506"/>
      <c r="E272" s="1506"/>
      <c r="F272" s="1506"/>
    </row>
    <row r="273" spans="1:6" ht="17.25" customHeight="1">
      <c r="A273" s="1525"/>
      <c r="B273" s="1110" t="s">
        <v>1241</v>
      </c>
      <c r="D273" s="1506"/>
      <c r="E273" s="1506"/>
      <c r="F273" s="1506"/>
    </row>
    <row r="274" spans="1:6" ht="14.25" customHeight="1">
      <c r="A274" s="1525"/>
      <c r="B274" s="1526"/>
      <c r="C274" s="1079" t="s">
        <v>1830</v>
      </c>
      <c r="D274" s="1506">
        <v>21</v>
      </c>
      <c r="E274" s="1506"/>
      <c r="F274" s="1506">
        <v>21</v>
      </c>
    </row>
    <row r="275" spans="1:6" ht="14.25" customHeight="1">
      <c r="A275" s="1525"/>
      <c r="B275" s="1526"/>
      <c r="C275" s="1079" t="s">
        <v>194</v>
      </c>
      <c r="D275" s="1506">
        <v>71</v>
      </c>
      <c r="E275" s="1506"/>
      <c r="F275" s="1506">
        <v>71</v>
      </c>
    </row>
    <row r="276" spans="1:6" ht="14.25" customHeight="1">
      <c r="A276" s="1525"/>
      <c r="B276" s="1526"/>
      <c r="C276" s="1079" t="s">
        <v>183</v>
      </c>
      <c r="D276" s="1506">
        <v>17</v>
      </c>
      <c r="E276" s="1506"/>
      <c r="F276" s="1506">
        <v>17</v>
      </c>
    </row>
    <row r="277" spans="1:6" ht="14.25" customHeight="1">
      <c r="A277" s="1525"/>
      <c r="B277" s="1526"/>
      <c r="C277" s="1079" t="s">
        <v>201</v>
      </c>
      <c r="D277" s="1506"/>
      <c r="E277" s="1506">
        <v>256</v>
      </c>
      <c r="F277" s="1506">
        <v>256</v>
      </c>
    </row>
    <row r="278" spans="1:6" ht="12.75" customHeight="1">
      <c r="A278" s="1525"/>
      <c r="B278" s="1110" t="s">
        <v>1838</v>
      </c>
      <c r="D278" s="1506"/>
      <c r="E278" s="1506">
        <v>82</v>
      </c>
      <c r="F278" s="1505">
        <v>82</v>
      </c>
    </row>
    <row r="279" spans="1:6" ht="12.75" customHeight="1">
      <c r="A279" s="1525"/>
      <c r="B279" s="1110" t="s">
        <v>1207</v>
      </c>
      <c r="D279" s="1506"/>
      <c r="E279" s="1506"/>
      <c r="F279" s="1505"/>
    </row>
    <row r="280" spans="1:6" ht="12.75" customHeight="1">
      <c r="A280" s="1525"/>
      <c r="B280" s="1526"/>
      <c r="C280" s="1110" t="s">
        <v>233</v>
      </c>
      <c r="D280" s="1506">
        <v>53</v>
      </c>
      <c r="E280" s="1506"/>
      <c r="F280" s="1505">
        <v>53</v>
      </c>
    </row>
    <row r="281" spans="1:6" ht="12.75" customHeight="1">
      <c r="A281" s="1525"/>
      <c r="B281" s="1526"/>
      <c r="C281" s="1110" t="s">
        <v>173</v>
      </c>
      <c r="D281" s="1506"/>
      <c r="E281" s="1506">
        <v>934</v>
      </c>
      <c r="F281" s="1505">
        <v>934</v>
      </c>
    </row>
    <row r="282" spans="1:6" ht="9.75" customHeight="1">
      <c r="A282" s="1525"/>
      <c r="B282" s="1526"/>
      <c r="C282" s="1173"/>
      <c r="D282" s="1506"/>
      <c r="E282" s="1506"/>
      <c r="F282" s="1506"/>
    </row>
    <row r="283" spans="1:6" ht="18" customHeight="1">
      <c r="A283" s="1525"/>
      <c r="B283" s="1528" t="s">
        <v>234</v>
      </c>
      <c r="C283" s="1529"/>
      <c r="D283" s="1530">
        <f>SUM(D274:D282)</f>
        <v>162</v>
      </c>
      <c r="E283" s="1530">
        <f>SUM(E274:E282)</f>
        <v>1272</v>
      </c>
      <c r="F283" s="1530">
        <f>SUM(F274:F282)</f>
        <v>1434</v>
      </c>
    </row>
    <row r="284" spans="1:6" ht="4.5" customHeight="1">
      <c r="A284" s="1525"/>
      <c r="B284" s="1526"/>
      <c r="D284" s="1506"/>
      <c r="E284" s="1506"/>
      <c r="F284" s="1506"/>
    </row>
    <row r="285" spans="1:6" ht="11.25" customHeight="1">
      <c r="A285" s="1525"/>
      <c r="B285" s="1526"/>
      <c r="D285" s="1506"/>
      <c r="E285" s="1506"/>
      <c r="F285" s="1506"/>
    </row>
    <row r="286" spans="1:6" ht="9" customHeight="1">
      <c r="A286" s="1525"/>
      <c r="B286" s="1526"/>
      <c r="D286" s="1506"/>
      <c r="E286" s="1506"/>
      <c r="F286" s="1506"/>
    </row>
    <row r="287" spans="1:6" ht="15.75" customHeight="1">
      <c r="A287" s="1533">
        <v>3</v>
      </c>
      <c r="B287" s="1504" t="s">
        <v>133</v>
      </c>
      <c r="C287" s="1511"/>
      <c r="D287" s="1512"/>
      <c r="E287" s="1512"/>
      <c r="F287" s="1512"/>
    </row>
    <row r="288" spans="1:6" ht="3.75" customHeight="1">
      <c r="A288" s="1533"/>
      <c r="B288" s="1504"/>
      <c r="C288" s="1511"/>
      <c r="D288" s="1512"/>
      <c r="E288" s="1512"/>
      <c r="F288" s="1512"/>
    </row>
    <row r="289" spans="1:6" ht="13.5" customHeight="1">
      <c r="A289" s="1534"/>
      <c r="B289" s="1110" t="s">
        <v>1241</v>
      </c>
      <c r="D289" s="1505"/>
      <c r="E289" s="1505"/>
      <c r="F289" s="1505"/>
    </row>
    <row r="290" spans="1:6" ht="13.5" customHeight="1">
      <c r="A290" s="1534"/>
      <c r="B290" s="1110"/>
      <c r="C290" s="1110" t="s">
        <v>1830</v>
      </c>
      <c r="D290" s="1505">
        <v>77</v>
      </c>
      <c r="E290" s="1505"/>
      <c r="F290" s="1505">
        <v>77</v>
      </c>
    </row>
    <row r="291" spans="1:6" ht="13.5" customHeight="1">
      <c r="A291" s="1534"/>
      <c r="B291" s="1110"/>
      <c r="C291" s="1110" t="s">
        <v>194</v>
      </c>
      <c r="D291" s="1505">
        <v>118</v>
      </c>
      <c r="E291" s="1505"/>
      <c r="F291" s="1505">
        <v>118</v>
      </c>
    </row>
    <row r="292" spans="1:6" ht="13.5" customHeight="1">
      <c r="A292" s="1534"/>
      <c r="B292" s="1110"/>
      <c r="C292" s="1110" t="s">
        <v>183</v>
      </c>
      <c r="D292" s="1505">
        <v>30</v>
      </c>
      <c r="E292" s="1505"/>
      <c r="F292" s="1505">
        <v>30</v>
      </c>
    </row>
    <row r="293" spans="1:6" ht="13.5" customHeight="1">
      <c r="A293" s="1534"/>
      <c r="B293" s="1110"/>
      <c r="C293" s="1110" t="s">
        <v>201</v>
      </c>
      <c r="D293" s="1505">
        <v>62</v>
      </c>
      <c r="E293" s="1505">
        <v>398</v>
      </c>
      <c r="F293" s="1505">
        <v>460</v>
      </c>
    </row>
    <row r="294" spans="1:6" ht="15.75" customHeight="1">
      <c r="A294" s="1534"/>
      <c r="B294" s="1110" t="s">
        <v>1838</v>
      </c>
      <c r="C294" s="1110"/>
      <c r="D294" s="1505">
        <v>20</v>
      </c>
      <c r="E294" s="1505">
        <v>127</v>
      </c>
      <c r="F294" s="1505">
        <v>147</v>
      </c>
    </row>
    <row r="295" spans="2:6" ht="13.5" customHeight="1">
      <c r="B295" s="1110" t="s">
        <v>1207</v>
      </c>
      <c r="D295" s="1505"/>
      <c r="E295" s="1505"/>
      <c r="F295" s="1505"/>
    </row>
    <row r="296" spans="2:6" ht="13.5" customHeight="1">
      <c r="B296" s="1110"/>
      <c r="C296" s="1110" t="s">
        <v>144</v>
      </c>
      <c r="D296" s="1505">
        <v>13</v>
      </c>
      <c r="E296" s="1505"/>
      <c r="F296" s="1505">
        <v>13</v>
      </c>
    </row>
    <row r="297" spans="2:6" ht="15" customHeight="1">
      <c r="B297" s="1110"/>
      <c r="C297" s="1110" t="s">
        <v>231</v>
      </c>
      <c r="D297" s="1505">
        <v>105</v>
      </c>
      <c r="E297" s="1505"/>
      <c r="F297" s="1505">
        <v>105</v>
      </c>
    </row>
    <row r="298" spans="2:6" ht="12.75" customHeight="1">
      <c r="B298" s="1110"/>
      <c r="C298" s="1110" t="s">
        <v>173</v>
      </c>
      <c r="D298" s="1505"/>
      <c r="E298" s="1505">
        <v>1448</v>
      </c>
      <c r="F298" s="1505">
        <v>1448</v>
      </c>
    </row>
    <row r="299" spans="2:6" ht="10.5" customHeight="1">
      <c r="B299" s="1103"/>
      <c r="C299" s="1200"/>
      <c r="D299" s="1506"/>
      <c r="E299" s="1506"/>
      <c r="F299" s="1505"/>
    </row>
    <row r="300" spans="1:6" ht="19.5" customHeight="1">
      <c r="A300" s="1511"/>
      <c r="B300" s="1528" t="s">
        <v>235</v>
      </c>
      <c r="C300" s="1529"/>
      <c r="D300" s="1530">
        <f>SUM(D289:D298)</f>
        <v>425</v>
      </c>
      <c r="E300" s="1530">
        <f>SUM(E289:E298)</f>
        <v>1973</v>
      </c>
      <c r="F300" s="1530">
        <f>SUM(F289:F298)</f>
        <v>2398</v>
      </c>
    </row>
    <row r="301" spans="1:6" ht="12" customHeight="1">
      <c r="A301" s="1511"/>
      <c r="B301" s="1531"/>
      <c r="C301" s="1531"/>
      <c r="D301" s="1532"/>
      <c r="E301" s="1532"/>
      <c r="F301" s="1532"/>
    </row>
    <row r="302" spans="1:6" ht="19.5" customHeight="1">
      <c r="A302" s="1533">
        <v>4</v>
      </c>
      <c r="B302" s="1504" t="s">
        <v>1854</v>
      </c>
      <c r="C302" s="1511"/>
      <c r="D302" s="1512"/>
      <c r="E302" s="1512"/>
      <c r="F302" s="1512"/>
    </row>
    <row r="303" spans="2:6" ht="15" customHeight="1">
      <c r="B303" s="1110" t="s">
        <v>1241</v>
      </c>
      <c r="D303" s="1505"/>
      <c r="E303" s="1505"/>
      <c r="F303" s="1505"/>
    </row>
    <row r="304" spans="2:6" ht="15" customHeight="1">
      <c r="B304" s="1110"/>
      <c r="C304" s="1079" t="s">
        <v>1830</v>
      </c>
      <c r="D304" s="1505">
        <v>9</v>
      </c>
      <c r="E304" s="1505"/>
      <c r="F304" s="1505">
        <v>9</v>
      </c>
    </row>
    <row r="305" spans="2:6" ht="15" customHeight="1">
      <c r="B305" s="1110"/>
      <c r="C305" s="1079" t="s">
        <v>194</v>
      </c>
      <c r="D305" s="1505">
        <v>46</v>
      </c>
      <c r="E305" s="1505"/>
      <c r="F305" s="1505">
        <v>46</v>
      </c>
    </row>
    <row r="306" spans="2:6" ht="15" customHeight="1">
      <c r="B306" s="1110"/>
      <c r="C306" s="1110" t="s">
        <v>183</v>
      </c>
      <c r="D306" s="1505">
        <v>28</v>
      </c>
      <c r="E306" s="1505"/>
      <c r="F306" s="1505">
        <v>28</v>
      </c>
    </row>
    <row r="307" spans="2:6" ht="15" customHeight="1">
      <c r="B307" s="1110"/>
      <c r="C307" s="1110" t="s">
        <v>201</v>
      </c>
      <c r="D307" s="1505"/>
      <c r="E307" s="1505">
        <v>157</v>
      </c>
      <c r="F307" s="1505">
        <v>157</v>
      </c>
    </row>
    <row r="308" spans="2:6" ht="15" customHeight="1">
      <c r="B308" s="1110" t="s">
        <v>1838</v>
      </c>
      <c r="D308" s="1505"/>
      <c r="E308" s="1505">
        <v>50</v>
      </c>
      <c r="F308" s="1505">
        <v>50</v>
      </c>
    </row>
    <row r="309" spans="2:6" ht="15" customHeight="1">
      <c r="B309" s="1110" t="s">
        <v>1207</v>
      </c>
      <c r="D309" s="1505"/>
      <c r="E309" s="1505"/>
      <c r="F309" s="1505"/>
    </row>
    <row r="310" spans="2:6" ht="15" customHeight="1">
      <c r="B310" s="1110"/>
      <c r="C310" s="1079" t="s">
        <v>173</v>
      </c>
      <c r="D310" s="1505"/>
      <c r="E310" s="1505">
        <v>216</v>
      </c>
      <c r="F310" s="1505">
        <v>216</v>
      </c>
    </row>
    <row r="311" spans="2:6" ht="3" customHeight="1">
      <c r="B311" s="1110"/>
      <c r="C311" s="1110"/>
      <c r="D311" s="1505"/>
      <c r="E311" s="1505"/>
      <c r="F311" s="1505"/>
    </row>
    <row r="312" spans="2:6" ht="11.25" customHeight="1">
      <c r="B312" s="1110"/>
      <c r="C312" s="1110"/>
      <c r="D312" s="1505"/>
      <c r="E312" s="1505"/>
      <c r="F312" s="1505"/>
    </row>
    <row r="313" spans="1:6" ht="18" customHeight="1">
      <c r="A313" s="1511"/>
      <c r="B313" s="1528" t="s">
        <v>236</v>
      </c>
      <c r="C313" s="1529"/>
      <c r="D313" s="1530">
        <f>SUM(D304:D312)</f>
        <v>83</v>
      </c>
      <c r="E313" s="1530">
        <f>SUM(E304:E312)</f>
        <v>423</v>
      </c>
      <c r="F313" s="1530">
        <f>SUM(F304:F312)</f>
        <v>506</v>
      </c>
    </row>
    <row r="314" spans="1:6" ht="7.5" customHeight="1">
      <c r="A314" s="1511"/>
      <c r="B314" s="1511"/>
      <c r="C314" s="1511"/>
      <c r="D314" s="1512"/>
      <c r="E314" s="1512"/>
      <c r="F314" s="1512"/>
    </row>
    <row r="315" spans="1:6" ht="16.5" customHeight="1">
      <c r="A315" s="1533">
        <v>5</v>
      </c>
      <c r="B315" s="1515" t="s">
        <v>1348</v>
      </c>
      <c r="C315" s="1089"/>
      <c r="D315" s="1512"/>
      <c r="E315" s="1512"/>
      <c r="F315" s="1512"/>
    </row>
    <row r="316" spans="1:6" ht="14.25" customHeight="1">
      <c r="A316" s="1511"/>
      <c r="B316" s="1535" t="s">
        <v>1241</v>
      </c>
      <c r="D316" s="1512"/>
      <c r="E316" s="1512"/>
      <c r="F316" s="1512"/>
    </row>
    <row r="317" spans="1:6" ht="14.25" customHeight="1">
      <c r="A317" s="1511"/>
      <c r="B317" s="1511"/>
      <c r="C317" s="1535" t="s">
        <v>194</v>
      </c>
      <c r="D317" s="1516">
        <v>49</v>
      </c>
      <c r="E317" s="1516"/>
      <c r="F317" s="1505">
        <v>49</v>
      </c>
    </row>
    <row r="318" spans="1:6" ht="15" customHeight="1">
      <c r="A318" s="1511"/>
      <c r="B318" s="1511"/>
      <c r="C318" s="1535" t="s">
        <v>183</v>
      </c>
      <c r="D318" s="1516">
        <v>27</v>
      </c>
      <c r="E318" s="1516"/>
      <c r="F318" s="1505">
        <v>27</v>
      </c>
    </row>
    <row r="319" spans="1:6" ht="14.25" customHeight="1">
      <c r="A319" s="1511"/>
      <c r="B319" s="1511"/>
      <c r="C319" s="1535" t="s">
        <v>237</v>
      </c>
      <c r="D319" s="1516">
        <v>8</v>
      </c>
      <c r="E319" s="1516">
        <v>207</v>
      </c>
      <c r="F319" s="1505">
        <v>215</v>
      </c>
    </row>
    <row r="320" spans="1:6" ht="17.25" customHeight="1">
      <c r="A320" s="1511"/>
      <c r="B320" s="1535" t="s">
        <v>1838</v>
      </c>
      <c r="D320" s="1516">
        <v>2</v>
      </c>
      <c r="E320" s="1516">
        <v>66</v>
      </c>
      <c r="F320" s="1505">
        <v>68</v>
      </c>
    </row>
    <row r="321" spans="1:6" ht="10.5" customHeight="1">
      <c r="A321" s="1511"/>
      <c r="B321" s="1535"/>
      <c r="C321" s="1536"/>
      <c r="D321" s="1516"/>
      <c r="E321" s="1512"/>
      <c r="F321" s="1516"/>
    </row>
    <row r="322" spans="1:6" ht="15.75" customHeight="1">
      <c r="A322" s="1511"/>
      <c r="B322" s="1528" t="s">
        <v>238</v>
      </c>
      <c r="C322" s="1529"/>
      <c r="D322" s="1510">
        <f>SUM(D317:D321)</f>
        <v>86</v>
      </c>
      <c r="E322" s="1510">
        <f>SUM(E317:E321)</f>
        <v>273</v>
      </c>
      <c r="F322" s="1510">
        <f>SUM(F317:F321)</f>
        <v>359</v>
      </c>
    </row>
    <row r="323" spans="1:6" ht="8.25" customHeight="1">
      <c r="A323" s="1511"/>
      <c r="B323" s="1511"/>
      <c r="C323" s="1511"/>
      <c r="D323" s="1516"/>
      <c r="E323" s="1516"/>
      <c r="F323" s="1516"/>
    </row>
    <row r="324" spans="1:6" ht="15" customHeight="1">
      <c r="A324" s="1533">
        <v>6</v>
      </c>
      <c r="B324" s="1504" t="s">
        <v>1855</v>
      </c>
      <c r="C324" s="1511"/>
      <c r="D324" s="1516"/>
      <c r="E324" s="1516"/>
      <c r="F324" s="1516"/>
    </row>
    <row r="325" spans="2:6" ht="14.25" customHeight="1">
      <c r="B325" s="1110" t="s">
        <v>1241</v>
      </c>
      <c r="D325" s="1505"/>
      <c r="E325" s="1505"/>
      <c r="F325" s="1505"/>
    </row>
    <row r="326" spans="2:6" ht="15" customHeight="1">
      <c r="B326" s="1110"/>
      <c r="C326" s="1110" t="s">
        <v>194</v>
      </c>
      <c r="D326" s="1505">
        <v>67</v>
      </c>
      <c r="E326" s="1505"/>
      <c r="F326" s="1505">
        <v>67</v>
      </c>
    </row>
    <row r="327" spans="2:6" ht="15" customHeight="1">
      <c r="B327" s="1110"/>
      <c r="C327" s="1110" t="s">
        <v>201</v>
      </c>
      <c r="D327" s="1505"/>
      <c r="E327" s="1505">
        <v>218</v>
      </c>
      <c r="F327" s="1505">
        <v>218</v>
      </c>
    </row>
    <row r="328" spans="2:6" ht="15" customHeight="1">
      <c r="B328" s="1110" t="s">
        <v>1838</v>
      </c>
      <c r="C328" s="1110"/>
      <c r="D328" s="1505"/>
      <c r="E328" s="1505">
        <v>70</v>
      </c>
      <c r="F328" s="1505">
        <v>70</v>
      </c>
    </row>
    <row r="329" spans="2:6" ht="13.5" customHeight="1">
      <c r="B329" s="1110" t="s">
        <v>1207</v>
      </c>
      <c r="D329" s="1505"/>
      <c r="E329" s="1505"/>
      <c r="F329" s="1505"/>
    </row>
    <row r="330" spans="2:6" ht="13.5" customHeight="1">
      <c r="B330" s="1110"/>
      <c r="C330" s="1110" t="s">
        <v>144</v>
      </c>
      <c r="D330" s="1505">
        <v>314</v>
      </c>
      <c r="E330" s="1505"/>
      <c r="F330" s="1505">
        <v>314</v>
      </c>
    </row>
    <row r="331" spans="2:6" ht="13.5" customHeight="1">
      <c r="B331" s="1110"/>
      <c r="C331" s="1110" t="s">
        <v>239</v>
      </c>
      <c r="D331" s="1505">
        <v>700</v>
      </c>
      <c r="E331" s="1505"/>
      <c r="F331" s="1505">
        <v>700</v>
      </c>
    </row>
    <row r="332" spans="2:6" ht="13.5" customHeight="1">
      <c r="B332" s="1110"/>
      <c r="C332" s="1110" t="s">
        <v>240</v>
      </c>
      <c r="D332" s="1505">
        <v>59</v>
      </c>
      <c r="E332" s="1505"/>
      <c r="F332" s="1505">
        <v>59</v>
      </c>
    </row>
    <row r="333" spans="2:6" ht="13.5" customHeight="1">
      <c r="B333" s="1110"/>
      <c r="C333" s="1110" t="s">
        <v>173</v>
      </c>
      <c r="D333" s="1505"/>
      <c r="E333" s="1505">
        <v>145</v>
      </c>
      <c r="F333" s="1505">
        <v>145</v>
      </c>
    </row>
    <row r="334" spans="2:6" ht="12.75" customHeight="1">
      <c r="B334" s="1103"/>
      <c r="C334" s="1200"/>
      <c r="D334" s="1506"/>
      <c r="E334" s="1506"/>
      <c r="F334" s="1506"/>
    </row>
    <row r="335" spans="1:6" ht="18.75" customHeight="1">
      <c r="A335" s="1511"/>
      <c r="B335" s="1528" t="s">
        <v>241</v>
      </c>
      <c r="C335" s="1529"/>
      <c r="D335" s="1530">
        <f>SUM(D325:D333)</f>
        <v>1140</v>
      </c>
      <c r="E335" s="1530">
        <f>SUM(E325:E333)</f>
        <v>433</v>
      </c>
      <c r="F335" s="1530">
        <f>SUM(F325:F333)</f>
        <v>1573</v>
      </c>
    </row>
    <row r="336" spans="1:6" ht="18" customHeight="1">
      <c r="A336" s="1511"/>
      <c r="B336" s="1531"/>
      <c r="C336" s="1531"/>
      <c r="D336" s="1532"/>
      <c r="E336" s="1532"/>
      <c r="F336" s="1532"/>
    </row>
    <row r="337" spans="1:6" ht="9" customHeight="1">
      <c r="A337" s="1511"/>
      <c r="B337" s="1531"/>
      <c r="C337" s="1531"/>
      <c r="D337" s="1532"/>
      <c r="E337" s="1532"/>
      <c r="F337" s="1532"/>
    </row>
    <row r="338" spans="1:6" ht="18.75" customHeight="1">
      <c r="A338" s="1511"/>
      <c r="B338" s="1531"/>
      <c r="C338" s="1531"/>
      <c r="D338" s="1532"/>
      <c r="E338" s="1532"/>
      <c r="F338" s="1532"/>
    </row>
    <row r="339" spans="2:6" ht="15" customHeight="1">
      <c r="B339" s="1103"/>
      <c r="C339" s="1103"/>
      <c r="D339" s="1506"/>
      <c r="E339" s="1506"/>
      <c r="F339" s="1506"/>
    </row>
    <row r="340" spans="1:6" ht="12.75" customHeight="1">
      <c r="A340" s="1534">
        <v>7</v>
      </c>
      <c r="B340" s="1115" t="s">
        <v>1856</v>
      </c>
      <c r="C340" s="1103"/>
      <c r="D340" s="1506"/>
      <c r="E340" s="1506"/>
      <c r="F340" s="1506"/>
    </row>
    <row r="341" spans="2:6" ht="12.75" customHeight="1">
      <c r="B341" s="1535" t="s">
        <v>1241</v>
      </c>
      <c r="D341" s="1506"/>
      <c r="E341" s="1506"/>
      <c r="F341" s="1506"/>
    </row>
    <row r="342" spans="2:6" ht="12.75" customHeight="1">
      <c r="B342" s="1535"/>
      <c r="C342" s="1535" t="s">
        <v>1830</v>
      </c>
      <c r="D342" s="1506">
        <v>3</v>
      </c>
      <c r="E342" s="1506"/>
      <c r="F342" s="1505">
        <v>3</v>
      </c>
    </row>
    <row r="343" spans="2:6" ht="12.75" customHeight="1">
      <c r="B343" s="1535"/>
      <c r="C343" s="1535" t="s">
        <v>194</v>
      </c>
      <c r="D343" s="1506">
        <v>80</v>
      </c>
      <c r="E343" s="1506"/>
      <c r="F343" s="1505">
        <v>80</v>
      </c>
    </row>
    <row r="344" spans="2:6" ht="12.75" customHeight="1">
      <c r="B344" s="1535"/>
      <c r="C344" s="1535" t="s">
        <v>183</v>
      </c>
      <c r="D344" s="1506">
        <v>6</v>
      </c>
      <c r="E344" s="1506"/>
      <c r="F344" s="1505">
        <v>6</v>
      </c>
    </row>
    <row r="345" spans="2:6" ht="12.75" customHeight="1">
      <c r="B345" s="1511"/>
      <c r="C345" s="1535" t="s">
        <v>201</v>
      </c>
      <c r="D345" s="1506"/>
      <c r="E345" s="1506">
        <v>291</v>
      </c>
      <c r="F345" s="1505">
        <v>291</v>
      </c>
    </row>
    <row r="346" spans="2:6" ht="12.75" customHeight="1">
      <c r="B346" s="1535" t="s">
        <v>1838</v>
      </c>
      <c r="D346" s="1506"/>
      <c r="E346" s="1506">
        <v>93</v>
      </c>
      <c r="F346" s="1505">
        <v>93</v>
      </c>
    </row>
    <row r="347" spans="2:6" ht="12.75" customHeight="1">
      <c r="B347" s="1535" t="s">
        <v>1207</v>
      </c>
      <c r="D347" s="1506"/>
      <c r="E347" s="1506"/>
      <c r="F347" s="1505"/>
    </row>
    <row r="348" spans="2:6" ht="12.75" customHeight="1">
      <c r="B348" s="1535"/>
      <c r="C348" s="1535" t="s">
        <v>144</v>
      </c>
      <c r="D348" s="1506">
        <v>18</v>
      </c>
      <c r="E348" s="1506"/>
      <c r="F348" s="1505">
        <v>18</v>
      </c>
    </row>
    <row r="349" spans="2:6" ht="12.75" customHeight="1">
      <c r="B349" s="1511"/>
      <c r="C349" s="1535" t="s">
        <v>173</v>
      </c>
      <c r="D349" s="1506"/>
      <c r="E349" s="1506">
        <v>575</v>
      </c>
      <c r="F349" s="1505">
        <v>575</v>
      </c>
    </row>
    <row r="350" spans="2:6" ht="6" customHeight="1">
      <c r="B350" s="1511"/>
      <c r="C350" s="1535"/>
      <c r="D350" s="1506"/>
      <c r="E350" s="1506"/>
      <c r="F350" s="1505"/>
    </row>
    <row r="351" spans="2:6" ht="14.25" customHeight="1">
      <c r="B351" s="1528" t="s">
        <v>242</v>
      </c>
      <c r="C351" s="1529"/>
      <c r="D351" s="1530">
        <f>SUM(D342:D349)</f>
        <v>107</v>
      </c>
      <c r="E351" s="1530">
        <f>SUM(E342:E349)</f>
        <v>959</v>
      </c>
      <c r="F351" s="1530">
        <f>SUM(F342:F349)</f>
        <v>1066</v>
      </c>
    </row>
    <row r="352" spans="2:6" ht="12.75" customHeight="1">
      <c r="B352" s="1103"/>
      <c r="C352" s="1103"/>
      <c r="D352" s="1506"/>
      <c r="E352" s="1506"/>
      <c r="F352" s="1506"/>
    </row>
    <row r="353" spans="1:6" ht="12.75" customHeight="1">
      <c r="A353" s="1533">
        <v>8</v>
      </c>
      <c r="B353" s="1504" t="s">
        <v>1857</v>
      </c>
      <c r="C353" s="1511"/>
      <c r="D353" s="1516"/>
      <c r="E353" s="1516"/>
      <c r="F353" s="1516"/>
    </row>
    <row r="354" spans="2:6" ht="12.75" customHeight="1">
      <c r="B354" s="1110" t="s">
        <v>1241</v>
      </c>
      <c r="D354" s="1505"/>
      <c r="E354" s="1505"/>
      <c r="F354" s="1505"/>
    </row>
    <row r="355" spans="2:6" ht="12.75" customHeight="1">
      <c r="B355" s="1110"/>
      <c r="C355" s="1079" t="s">
        <v>194</v>
      </c>
      <c r="D355" s="1505">
        <v>46</v>
      </c>
      <c r="E355" s="1505"/>
      <c r="F355" s="1505">
        <v>46</v>
      </c>
    </row>
    <row r="356" spans="2:6" ht="12.75" customHeight="1">
      <c r="B356" s="1110"/>
      <c r="C356" s="1110" t="s">
        <v>183</v>
      </c>
      <c r="D356" s="1505">
        <v>12</v>
      </c>
      <c r="E356" s="1505"/>
      <c r="F356" s="1505">
        <v>12</v>
      </c>
    </row>
    <row r="357" spans="2:6" ht="12.75" customHeight="1">
      <c r="B357" s="1110"/>
      <c r="C357" s="1079" t="s">
        <v>201</v>
      </c>
      <c r="D357" s="1505">
        <v>29</v>
      </c>
      <c r="E357" s="1505">
        <v>160</v>
      </c>
      <c r="F357" s="1505">
        <v>189</v>
      </c>
    </row>
    <row r="358" spans="2:6" ht="12.75" customHeight="1">
      <c r="B358" s="1110" t="s">
        <v>1838</v>
      </c>
      <c r="C358" s="1110"/>
      <c r="D358" s="1505">
        <v>10</v>
      </c>
      <c r="E358" s="1505">
        <v>51</v>
      </c>
      <c r="F358" s="1505">
        <v>61</v>
      </c>
    </row>
    <row r="359" spans="2:6" ht="12.75" customHeight="1">
      <c r="B359" s="1110" t="s">
        <v>1207</v>
      </c>
      <c r="D359" s="1505"/>
      <c r="E359" s="1505"/>
      <c r="F359" s="1505"/>
    </row>
    <row r="360" spans="2:6" ht="12.75" customHeight="1">
      <c r="B360" s="1110"/>
      <c r="C360" s="1110" t="s">
        <v>240</v>
      </c>
      <c r="D360" s="1505">
        <v>39</v>
      </c>
      <c r="E360" s="1505"/>
      <c r="F360" s="1505">
        <v>39</v>
      </c>
    </row>
    <row r="361" spans="2:6" ht="12.75" customHeight="1">
      <c r="B361" s="1110"/>
      <c r="C361" s="1110" t="s">
        <v>173</v>
      </c>
      <c r="D361" s="1505"/>
      <c r="E361" s="1505">
        <v>375</v>
      </c>
      <c r="F361" s="1505">
        <v>375</v>
      </c>
    </row>
    <row r="362" spans="2:6" ht="7.5" customHeight="1">
      <c r="B362" s="1103"/>
      <c r="C362" s="1200"/>
      <c r="D362" s="1506"/>
      <c r="E362" s="1506"/>
      <c r="F362" s="1506"/>
    </row>
    <row r="363" spans="1:6" ht="14.25" customHeight="1">
      <c r="A363" s="1511"/>
      <c r="B363" s="1528" t="s">
        <v>243</v>
      </c>
      <c r="C363" s="1529"/>
      <c r="D363" s="1510">
        <f>SUM(D354:D361)</f>
        <v>136</v>
      </c>
      <c r="E363" s="1510">
        <f>SUM(E354:E361)</f>
        <v>586</v>
      </c>
      <c r="F363" s="1510">
        <f>SUM(F354:F361)</f>
        <v>722</v>
      </c>
    </row>
    <row r="364" spans="1:6" ht="10.5" customHeight="1">
      <c r="A364" s="1511"/>
      <c r="B364" s="1511"/>
      <c r="C364" s="1504"/>
      <c r="D364" s="1516"/>
      <c r="E364" s="1516"/>
      <c r="F364" s="1516"/>
    </row>
    <row r="365" spans="1:6" ht="12.75" customHeight="1">
      <c r="A365" s="1533">
        <v>9</v>
      </c>
      <c r="B365" s="1504" t="s">
        <v>244</v>
      </c>
      <c r="C365" s="1511"/>
      <c r="D365" s="1516"/>
      <c r="E365" s="1516"/>
      <c r="F365" s="1516"/>
    </row>
    <row r="366" spans="2:6" ht="12.75" customHeight="1">
      <c r="B366" s="1110" t="s">
        <v>1241</v>
      </c>
      <c r="D366" s="1505"/>
      <c r="E366" s="1505"/>
      <c r="F366" s="1505"/>
    </row>
    <row r="367" spans="2:6" ht="12.75" customHeight="1">
      <c r="B367" s="1110"/>
      <c r="C367" s="1110" t="s">
        <v>201</v>
      </c>
      <c r="D367" s="1505"/>
      <c r="E367" s="1505">
        <v>280</v>
      </c>
      <c r="F367" s="1505">
        <v>280</v>
      </c>
    </row>
    <row r="368" spans="2:6" ht="12.75" customHeight="1">
      <c r="B368" s="1110" t="s">
        <v>1838</v>
      </c>
      <c r="D368" s="1505"/>
      <c r="E368" s="1505">
        <v>90</v>
      </c>
      <c r="F368" s="1505">
        <v>90</v>
      </c>
    </row>
    <row r="369" spans="2:6" ht="12.75" customHeight="1">
      <c r="B369" s="1110" t="s">
        <v>1207</v>
      </c>
      <c r="D369" s="1505"/>
      <c r="E369" s="1505"/>
      <c r="F369" s="1505"/>
    </row>
    <row r="370" spans="2:6" ht="12.75" customHeight="1">
      <c r="B370" s="1110"/>
      <c r="C370" s="1110" t="s">
        <v>144</v>
      </c>
      <c r="D370" s="1505">
        <v>9</v>
      </c>
      <c r="E370" s="1505"/>
      <c r="F370" s="1505">
        <v>9</v>
      </c>
    </row>
    <row r="371" spans="2:6" ht="9.75" customHeight="1">
      <c r="B371" s="1103"/>
      <c r="C371" s="1200"/>
      <c r="D371" s="1506"/>
      <c r="E371" s="1506"/>
      <c r="F371" s="1506"/>
    </row>
    <row r="372" spans="1:6" ht="14.25" customHeight="1">
      <c r="A372" s="1511"/>
      <c r="B372" s="1528" t="s">
        <v>245</v>
      </c>
      <c r="C372" s="1529"/>
      <c r="D372" s="1510">
        <f>SUM(D366:D371)</f>
        <v>9</v>
      </c>
      <c r="E372" s="1510">
        <f>SUM(E366:E371)</f>
        <v>370</v>
      </c>
      <c r="F372" s="1510">
        <f>SUM(F366:F371)</f>
        <v>379</v>
      </c>
    </row>
    <row r="373" spans="1:6" ht="14.25" customHeight="1">
      <c r="A373" s="1511"/>
      <c r="B373" s="1531"/>
      <c r="C373" s="1531"/>
      <c r="D373" s="1512"/>
      <c r="E373" s="1512"/>
      <c r="F373" s="1512"/>
    </row>
    <row r="374" spans="1:6" ht="12.75" customHeight="1">
      <c r="A374" s="1533">
        <v>10</v>
      </c>
      <c r="B374" s="1504" t="s">
        <v>246</v>
      </c>
      <c r="C374" s="1511"/>
      <c r="D374" s="1516"/>
      <c r="E374" s="1516"/>
      <c r="F374" s="1516"/>
    </row>
    <row r="375" spans="2:6" ht="12.75" customHeight="1">
      <c r="B375" s="1110" t="s">
        <v>1241</v>
      </c>
      <c r="D375" s="1505"/>
      <c r="E375" s="1505"/>
      <c r="F375" s="1505"/>
    </row>
    <row r="376" spans="2:6" ht="12.75" customHeight="1">
      <c r="B376" s="1110"/>
      <c r="C376" s="1079" t="s">
        <v>1830</v>
      </c>
      <c r="D376" s="1505">
        <v>82</v>
      </c>
      <c r="E376" s="1505"/>
      <c r="F376" s="1505">
        <v>82</v>
      </c>
    </row>
    <row r="377" spans="2:6" ht="12.75" customHeight="1">
      <c r="B377" s="1110"/>
      <c r="C377" s="1079" t="s">
        <v>194</v>
      </c>
      <c r="D377" s="1505">
        <v>52</v>
      </c>
      <c r="E377" s="1505"/>
      <c r="F377" s="1505">
        <v>52</v>
      </c>
    </row>
    <row r="378" spans="2:6" ht="12.75" customHeight="1">
      <c r="B378" s="1110"/>
      <c r="C378" s="1079" t="s">
        <v>201</v>
      </c>
      <c r="D378" s="1505"/>
      <c r="E378" s="1505">
        <v>213</v>
      </c>
      <c r="F378" s="1505">
        <v>213</v>
      </c>
    </row>
    <row r="379" spans="2:6" ht="12.75" customHeight="1">
      <c r="B379" s="1110" t="s">
        <v>1838</v>
      </c>
      <c r="D379" s="1505"/>
      <c r="E379" s="1505">
        <v>68</v>
      </c>
      <c r="F379" s="1505">
        <v>68</v>
      </c>
    </row>
    <row r="380" spans="2:6" ht="12.75" customHeight="1">
      <c r="B380" s="1110" t="s">
        <v>1207</v>
      </c>
      <c r="D380" s="1505"/>
      <c r="E380" s="1505"/>
      <c r="F380" s="1505"/>
    </row>
    <row r="381" spans="2:6" ht="12.75" customHeight="1">
      <c r="B381" s="1110"/>
      <c r="C381" s="1110" t="s">
        <v>144</v>
      </c>
      <c r="D381" s="1505">
        <v>306</v>
      </c>
      <c r="E381" s="1505"/>
      <c r="F381" s="1505">
        <v>306</v>
      </c>
    </row>
    <row r="382" spans="2:6" ht="12.75" customHeight="1">
      <c r="B382" s="1110"/>
      <c r="C382" s="1110" t="s">
        <v>173</v>
      </c>
      <c r="D382" s="1505"/>
      <c r="E382" s="1505">
        <v>383</v>
      </c>
      <c r="F382" s="1505">
        <v>383</v>
      </c>
    </row>
    <row r="383" spans="2:6" ht="6.75" customHeight="1">
      <c r="B383" s="1103"/>
      <c r="C383" s="1200"/>
      <c r="D383" s="1506"/>
      <c r="E383" s="1506"/>
      <c r="F383" s="1506"/>
    </row>
    <row r="384" spans="1:6" ht="14.25" customHeight="1">
      <c r="A384" s="1511"/>
      <c r="B384" s="1528" t="s">
        <v>247</v>
      </c>
      <c r="C384" s="1529"/>
      <c r="D384" s="1510">
        <f>SUM(D375:D382)</f>
        <v>440</v>
      </c>
      <c r="E384" s="1510">
        <f>SUM(E375:E382)</f>
        <v>664</v>
      </c>
      <c r="F384" s="1510">
        <f>SUM(F375:F382)</f>
        <v>1104</v>
      </c>
    </row>
    <row r="385" spans="1:6" ht="7.5" customHeight="1">
      <c r="A385" s="1511"/>
      <c r="B385" s="1511"/>
      <c r="C385" s="1504"/>
      <c r="D385" s="1516"/>
      <c r="E385" s="1516"/>
      <c r="F385" s="1516"/>
    </row>
    <row r="386" spans="1:6" ht="14.25" customHeight="1">
      <c r="A386" s="1533">
        <v>11</v>
      </c>
      <c r="B386" s="1504" t="s">
        <v>1812</v>
      </c>
      <c r="C386" s="1511"/>
      <c r="D386" s="1516"/>
      <c r="E386" s="1516"/>
      <c r="F386" s="1516"/>
    </row>
    <row r="387" spans="2:6" ht="14.25" customHeight="1">
      <c r="B387" s="1110" t="s">
        <v>1241</v>
      </c>
      <c r="D387" s="1505"/>
      <c r="E387" s="1505"/>
      <c r="F387" s="1505"/>
    </row>
    <row r="388" spans="2:6" ht="14.25" customHeight="1">
      <c r="B388" s="1110"/>
      <c r="C388" s="1110" t="s">
        <v>1830</v>
      </c>
      <c r="D388" s="1505">
        <v>27</v>
      </c>
      <c r="E388" s="1505"/>
      <c r="F388" s="1505">
        <v>27</v>
      </c>
    </row>
    <row r="389" spans="2:6" ht="14.25" customHeight="1">
      <c r="B389" s="1110"/>
      <c r="C389" s="1110" t="s">
        <v>194</v>
      </c>
      <c r="D389" s="1505">
        <v>57</v>
      </c>
      <c r="E389" s="1505"/>
      <c r="F389" s="1505">
        <v>57</v>
      </c>
    </row>
    <row r="390" spans="2:6" ht="14.25" customHeight="1">
      <c r="B390" s="1110"/>
      <c r="C390" s="1110" t="s">
        <v>183</v>
      </c>
      <c r="D390" s="1505">
        <v>10</v>
      </c>
      <c r="E390" s="1505"/>
      <c r="F390" s="1505">
        <v>10</v>
      </c>
    </row>
    <row r="391" spans="2:6" ht="14.25" customHeight="1">
      <c r="B391" s="1110"/>
      <c r="C391" s="1110" t="s">
        <v>201</v>
      </c>
      <c r="D391" s="1505"/>
      <c r="E391" s="1505">
        <v>226</v>
      </c>
      <c r="F391" s="1505">
        <v>226</v>
      </c>
    </row>
    <row r="392" spans="2:6" ht="14.25" customHeight="1">
      <c r="B392" s="1110" t="s">
        <v>1838</v>
      </c>
      <c r="D392" s="1505"/>
      <c r="E392" s="1505">
        <v>72</v>
      </c>
      <c r="F392" s="1505">
        <v>72</v>
      </c>
    </row>
    <row r="393" spans="2:6" ht="14.25" customHeight="1">
      <c r="B393" s="1110" t="s">
        <v>1207</v>
      </c>
      <c r="D393" s="1505"/>
      <c r="E393" s="1505"/>
      <c r="F393" s="1505"/>
    </row>
    <row r="394" spans="2:6" ht="14.25" customHeight="1">
      <c r="B394" s="1110"/>
      <c r="C394" s="1110" t="s">
        <v>173</v>
      </c>
      <c r="D394" s="1505"/>
      <c r="E394" s="1505">
        <v>1171</v>
      </c>
      <c r="F394" s="1505">
        <v>1171</v>
      </c>
    </row>
    <row r="395" spans="2:6" ht="6" customHeight="1">
      <c r="B395" s="1103"/>
      <c r="C395" s="1200"/>
      <c r="D395" s="1506"/>
      <c r="E395" s="1506"/>
      <c r="F395" s="1506"/>
    </row>
    <row r="396" spans="1:6" ht="12.75" customHeight="1">
      <c r="A396" s="1511"/>
      <c r="B396" s="1528" t="s">
        <v>248</v>
      </c>
      <c r="C396" s="1529"/>
      <c r="D396" s="1510">
        <f>SUM(D388:D395)</f>
        <v>94</v>
      </c>
      <c r="E396" s="1510">
        <f>SUM(E388:E395)</f>
        <v>1469</v>
      </c>
      <c r="F396" s="1510">
        <f>SUM(F388:F395)</f>
        <v>1563</v>
      </c>
    </row>
    <row r="397" spans="1:6" ht="11.25" customHeight="1">
      <c r="A397" s="1511"/>
      <c r="B397" s="1511"/>
      <c r="C397" s="1504"/>
      <c r="D397" s="1516"/>
      <c r="E397" s="1516"/>
      <c r="F397" s="1516"/>
    </row>
    <row r="398" spans="1:6" ht="15" customHeight="1">
      <c r="A398" s="1533">
        <v>12</v>
      </c>
      <c r="B398" s="1504" t="s">
        <v>1860</v>
      </c>
      <c r="C398" s="1511"/>
      <c r="D398" s="1516"/>
      <c r="E398" s="1516"/>
      <c r="F398" s="1516"/>
    </row>
    <row r="399" spans="2:6" ht="15" customHeight="1">
      <c r="B399" s="1110" t="s">
        <v>1241</v>
      </c>
      <c r="D399" s="1516"/>
      <c r="E399" s="1516"/>
      <c r="F399" s="1516"/>
    </row>
    <row r="400" spans="2:6" ht="15" customHeight="1">
      <c r="B400" s="1110"/>
      <c r="C400" s="1110" t="s">
        <v>201</v>
      </c>
      <c r="D400" s="1516"/>
      <c r="E400" s="1516">
        <v>476</v>
      </c>
      <c r="F400" s="1505">
        <v>476</v>
      </c>
    </row>
    <row r="401" spans="2:6" ht="15" customHeight="1">
      <c r="B401" s="1110" t="s">
        <v>1838</v>
      </c>
      <c r="D401" s="1516"/>
      <c r="E401" s="1516">
        <v>152</v>
      </c>
      <c r="F401" s="1505">
        <v>152</v>
      </c>
    </row>
    <row r="402" spans="2:6" ht="15" customHeight="1">
      <c r="B402" s="1110" t="s">
        <v>1207</v>
      </c>
      <c r="D402" s="1516"/>
      <c r="E402" s="1516"/>
      <c r="F402" s="1505"/>
    </row>
    <row r="403" spans="2:6" ht="15" customHeight="1">
      <c r="B403" s="1110"/>
      <c r="C403" s="1110" t="s">
        <v>144</v>
      </c>
      <c r="D403" s="1516">
        <v>169</v>
      </c>
      <c r="E403" s="1516"/>
      <c r="F403" s="1505">
        <v>169</v>
      </c>
    </row>
    <row r="404" spans="2:6" ht="7.5" customHeight="1">
      <c r="B404" s="1110"/>
      <c r="C404" s="1110"/>
      <c r="D404" s="1516"/>
      <c r="E404" s="1516"/>
      <c r="F404" s="1516"/>
    </row>
    <row r="405" spans="2:6" ht="15" customHeight="1">
      <c r="B405" s="1528" t="s">
        <v>249</v>
      </c>
      <c r="C405" s="1529"/>
      <c r="D405" s="1510">
        <f>SUM(D398:D403)</f>
        <v>169</v>
      </c>
      <c r="E405" s="1510">
        <f>SUM(E398:E403)</f>
        <v>628</v>
      </c>
      <c r="F405" s="1510">
        <f>SUM(F398:F403)</f>
        <v>797</v>
      </c>
    </row>
    <row r="406" spans="2:6" ht="15" customHeight="1">
      <c r="B406" s="1093"/>
      <c r="C406" s="1093"/>
      <c r="D406" s="1516"/>
      <c r="E406" s="1516"/>
      <c r="F406" s="1516"/>
    </row>
    <row r="407" spans="1:6" ht="15" customHeight="1">
      <c r="A407" s="1533">
        <v>13</v>
      </c>
      <c r="B407" s="1504" t="s">
        <v>1861</v>
      </c>
      <c r="C407" s="1511"/>
      <c r="D407" s="1516"/>
      <c r="E407" s="1516"/>
      <c r="F407" s="1516"/>
    </row>
    <row r="408" spans="1:6" ht="15" customHeight="1">
      <c r="A408" s="1533"/>
      <c r="B408" s="1537" t="s">
        <v>1241</v>
      </c>
      <c r="C408" s="1511"/>
      <c r="D408" s="1516"/>
      <c r="E408" s="1516"/>
      <c r="F408" s="1516"/>
    </row>
    <row r="409" spans="1:6" ht="15" customHeight="1">
      <c r="A409" s="1533"/>
      <c r="B409" s="1504"/>
      <c r="C409" s="1517" t="s">
        <v>194</v>
      </c>
      <c r="D409" s="1516">
        <v>46</v>
      </c>
      <c r="E409" s="1516"/>
      <c r="F409" s="1516">
        <v>46</v>
      </c>
    </row>
    <row r="410" spans="1:6" ht="15" customHeight="1">
      <c r="A410" s="1533"/>
      <c r="B410" s="1504"/>
      <c r="C410" s="1517" t="s">
        <v>183</v>
      </c>
      <c r="D410" s="1516">
        <v>6</v>
      </c>
      <c r="E410" s="1516"/>
      <c r="F410" s="1516">
        <v>6</v>
      </c>
    </row>
    <row r="411" spans="1:6" ht="15" customHeight="1">
      <c r="A411" s="1533"/>
      <c r="B411" s="1504"/>
      <c r="C411" s="1517" t="s">
        <v>201</v>
      </c>
      <c r="D411" s="1516"/>
      <c r="E411" s="1516">
        <v>175</v>
      </c>
      <c r="F411" s="1516">
        <v>175</v>
      </c>
    </row>
    <row r="412" spans="1:6" ht="15" customHeight="1">
      <c r="A412" s="1533"/>
      <c r="B412" s="1537" t="s">
        <v>1838</v>
      </c>
      <c r="C412" s="1517"/>
      <c r="D412" s="1516"/>
      <c r="E412" s="1516">
        <v>56</v>
      </c>
      <c r="F412" s="1516">
        <v>56</v>
      </c>
    </row>
    <row r="413" spans="1:6" ht="15" customHeight="1">
      <c r="A413" s="1533"/>
      <c r="B413" s="1537" t="s">
        <v>1207</v>
      </c>
      <c r="C413" s="1517"/>
      <c r="D413" s="1516"/>
      <c r="E413" s="1516"/>
      <c r="F413" s="1516"/>
    </row>
    <row r="414" spans="1:6" ht="15" customHeight="1">
      <c r="A414" s="1533"/>
      <c r="B414" s="1537"/>
      <c r="C414" s="1517" t="s">
        <v>144</v>
      </c>
      <c r="D414" s="1516">
        <v>4</v>
      </c>
      <c r="E414" s="1516"/>
      <c r="F414" s="1516">
        <v>4</v>
      </c>
    </row>
    <row r="415" spans="2:6" ht="14.25" customHeight="1">
      <c r="B415" s="1110"/>
      <c r="C415" s="1110"/>
      <c r="D415" s="1516"/>
      <c r="E415" s="1516"/>
      <c r="F415" s="1516"/>
    </row>
    <row r="416" spans="2:6" ht="14.25" customHeight="1">
      <c r="B416" s="1528" t="s">
        <v>250</v>
      </c>
      <c r="C416" s="1529"/>
      <c r="D416" s="1510">
        <f>SUM(D408:D415)</f>
        <v>56</v>
      </c>
      <c r="E416" s="1510">
        <f>SUM(E408:E415)</f>
        <v>231</v>
      </c>
      <c r="F416" s="1510">
        <f>SUM(F408:F415)</f>
        <v>287</v>
      </c>
    </row>
    <row r="417" spans="1:6" ht="12" customHeight="1">
      <c r="A417" s="1511"/>
      <c r="B417" s="1511"/>
      <c r="C417" s="1504"/>
      <c r="D417" s="1516"/>
      <c r="E417" s="1516"/>
      <c r="F417" s="1516"/>
    </row>
    <row r="418" spans="1:6" ht="12.75" customHeight="1">
      <c r="A418" s="1533">
        <v>14</v>
      </c>
      <c r="B418" s="1504" t="s">
        <v>1884</v>
      </c>
      <c r="C418" s="1511"/>
      <c r="D418" s="1516"/>
      <c r="E418" s="1516"/>
      <c r="F418" s="1516"/>
    </row>
    <row r="419" spans="2:6" ht="14.25" customHeight="1">
      <c r="B419" s="1110" t="s">
        <v>1241</v>
      </c>
      <c r="D419" s="1505"/>
      <c r="E419" s="1505"/>
      <c r="F419" s="1505"/>
    </row>
    <row r="420" spans="2:6" ht="14.25" customHeight="1">
      <c r="B420" s="1110"/>
      <c r="C420" s="1110" t="s">
        <v>1830</v>
      </c>
      <c r="D420" s="1505">
        <v>29</v>
      </c>
      <c r="E420" s="1505"/>
      <c r="F420" s="1505">
        <v>29</v>
      </c>
    </row>
    <row r="421" spans="2:6" ht="14.25" customHeight="1">
      <c r="B421" s="1110"/>
      <c r="C421" s="1110" t="s">
        <v>194</v>
      </c>
      <c r="D421" s="1505">
        <v>85</v>
      </c>
      <c r="E421" s="1505"/>
      <c r="F421" s="1505">
        <v>85</v>
      </c>
    </row>
    <row r="422" spans="2:6" ht="14.25" customHeight="1">
      <c r="B422" s="1110"/>
      <c r="C422" s="1110" t="s">
        <v>183</v>
      </c>
      <c r="D422" s="1505">
        <v>16</v>
      </c>
      <c r="E422" s="1505"/>
      <c r="F422" s="1505">
        <v>16</v>
      </c>
    </row>
    <row r="423" spans="2:6" ht="14.25" customHeight="1">
      <c r="B423" s="1110"/>
      <c r="C423" s="1079" t="s">
        <v>201</v>
      </c>
      <c r="D423" s="1505">
        <v>8</v>
      </c>
      <c r="E423" s="1505">
        <v>220</v>
      </c>
      <c r="F423" s="1505">
        <v>228</v>
      </c>
    </row>
    <row r="424" spans="2:6" ht="14.25" customHeight="1">
      <c r="B424" s="1110" t="s">
        <v>1838</v>
      </c>
      <c r="D424" s="1505">
        <v>2</v>
      </c>
      <c r="E424" s="1505">
        <v>70</v>
      </c>
      <c r="F424" s="1505">
        <v>72</v>
      </c>
    </row>
    <row r="425" spans="2:6" ht="14.25" customHeight="1">
      <c r="B425" s="1110" t="s">
        <v>1207</v>
      </c>
      <c r="D425" s="1505"/>
      <c r="E425" s="1505"/>
      <c r="F425" s="1505"/>
    </row>
    <row r="426" spans="2:6" ht="14.25" customHeight="1">
      <c r="B426" s="1110"/>
      <c r="C426" s="1110" t="s">
        <v>251</v>
      </c>
      <c r="D426" s="1505">
        <v>550</v>
      </c>
      <c r="E426" s="1505"/>
      <c r="F426" s="1505">
        <v>550</v>
      </c>
    </row>
    <row r="427" spans="2:6" ht="8.25" customHeight="1">
      <c r="B427" s="1103"/>
      <c r="C427" s="1200"/>
      <c r="D427" s="1506"/>
      <c r="E427" s="1506"/>
      <c r="F427" s="1506"/>
    </row>
    <row r="428" spans="1:6" ht="15.75" customHeight="1">
      <c r="A428" s="1511"/>
      <c r="B428" s="1528" t="s">
        <v>252</v>
      </c>
      <c r="C428" s="1529"/>
      <c r="D428" s="1510">
        <f>SUM(D419:D426)</f>
        <v>690</v>
      </c>
      <c r="E428" s="1510">
        <f>SUM(E419:E426)</f>
        <v>290</v>
      </c>
      <c r="F428" s="1510">
        <f>SUM(F419:F426)</f>
        <v>980</v>
      </c>
    </row>
    <row r="429" spans="1:6" ht="12" customHeight="1">
      <c r="A429" s="1511"/>
      <c r="B429" s="1511"/>
      <c r="C429" s="1504"/>
      <c r="D429" s="1516"/>
      <c r="E429" s="1516"/>
      <c r="F429" s="1516"/>
    </row>
    <row r="430" spans="1:6" ht="12" customHeight="1">
      <c r="A430" s="1533">
        <v>15</v>
      </c>
      <c r="B430" s="1504" t="s">
        <v>253</v>
      </c>
      <c r="C430" s="1511"/>
      <c r="D430" s="1516"/>
      <c r="E430" s="1516"/>
      <c r="F430" s="1516"/>
    </row>
    <row r="431" spans="2:6" ht="14.25" customHeight="1">
      <c r="B431" s="1110" t="s">
        <v>1241</v>
      </c>
      <c r="D431" s="1505"/>
      <c r="E431" s="1505"/>
      <c r="F431" s="1505"/>
    </row>
    <row r="432" spans="2:6" ht="14.25" customHeight="1">
      <c r="B432" s="1110"/>
      <c r="C432" s="1079" t="s">
        <v>217</v>
      </c>
      <c r="D432" s="1505">
        <v>200</v>
      </c>
      <c r="E432" s="1505"/>
      <c r="F432" s="1505">
        <v>200</v>
      </c>
    </row>
    <row r="433" spans="2:6" ht="14.25" customHeight="1">
      <c r="B433" s="1110"/>
      <c r="C433" s="1110" t="s">
        <v>1830</v>
      </c>
      <c r="D433" s="1505">
        <v>100</v>
      </c>
      <c r="E433" s="1505"/>
      <c r="F433" s="1505">
        <v>100</v>
      </c>
    </row>
    <row r="434" spans="2:6" ht="12.75" customHeight="1">
      <c r="B434" s="1110"/>
      <c r="C434" s="1110" t="s">
        <v>194</v>
      </c>
      <c r="D434" s="1505">
        <v>115</v>
      </c>
      <c r="E434" s="1505"/>
      <c r="F434" s="1505">
        <v>115</v>
      </c>
    </row>
    <row r="435" spans="2:6" ht="12.75" customHeight="1">
      <c r="B435" s="1110"/>
      <c r="C435" s="1110" t="s">
        <v>183</v>
      </c>
      <c r="D435" s="1505">
        <v>15</v>
      </c>
      <c r="E435" s="1505"/>
      <c r="F435" s="1505">
        <v>15</v>
      </c>
    </row>
    <row r="436" spans="2:6" ht="12.75" customHeight="1">
      <c r="B436" s="1110"/>
      <c r="C436" s="1110" t="s">
        <v>201</v>
      </c>
      <c r="D436" s="1505">
        <v>250</v>
      </c>
      <c r="E436" s="1505">
        <v>476</v>
      </c>
      <c r="F436" s="1505">
        <v>726</v>
      </c>
    </row>
    <row r="437" spans="2:6" ht="12.75" customHeight="1">
      <c r="B437" s="1110" t="s">
        <v>1838</v>
      </c>
      <c r="D437" s="1505">
        <v>144</v>
      </c>
      <c r="E437" s="1505">
        <v>152</v>
      </c>
      <c r="F437" s="1505">
        <v>296</v>
      </c>
    </row>
    <row r="438" spans="2:6" ht="12.75" customHeight="1">
      <c r="B438" s="1110" t="s">
        <v>1207</v>
      </c>
      <c r="D438" s="1505"/>
      <c r="E438" s="1505"/>
      <c r="F438" s="1505"/>
    </row>
    <row r="439" spans="2:6" ht="12.75" customHeight="1">
      <c r="B439" s="1110"/>
      <c r="C439" s="1110" t="s">
        <v>144</v>
      </c>
      <c r="D439" s="1505">
        <v>142</v>
      </c>
      <c r="E439" s="1505"/>
      <c r="F439" s="1505">
        <v>142</v>
      </c>
    </row>
    <row r="440" spans="2:6" ht="12.75" customHeight="1">
      <c r="B440" s="1110"/>
      <c r="C440" s="1110" t="s">
        <v>173</v>
      </c>
      <c r="D440" s="1505"/>
      <c r="E440" s="1505">
        <v>2478</v>
      </c>
      <c r="F440" s="1505">
        <v>2478</v>
      </c>
    </row>
    <row r="441" spans="2:6" ht="5.25" customHeight="1" hidden="1">
      <c r="B441" s="1103"/>
      <c r="C441" s="1103"/>
      <c r="D441" s="1506"/>
      <c r="E441" s="1506"/>
      <c r="F441" s="1506"/>
    </row>
    <row r="442" spans="2:6" ht="5.25" customHeight="1">
      <c r="B442" s="1103"/>
      <c r="C442" s="1103"/>
      <c r="D442" s="1506"/>
      <c r="E442" s="1506"/>
      <c r="F442" s="1506"/>
    </row>
    <row r="443" spans="1:6" ht="18.75" customHeight="1">
      <c r="A443" s="1511"/>
      <c r="B443" s="1528" t="s">
        <v>254</v>
      </c>
      <c r="C443" s="1529"/>
      <c r="D443" s="1510">
        <f>SUM(D431:D440)</f>
        <v>966</v>
      </c>
      <c r="E443" s="1510">
        <f>SUM(E431:E440)</f>
        <v>3106</v>
      </c>
      <c r="F443" s="1510">
        <f>SUM(F431:F440)</f>
        <v>4072</v>
      </c>
    </row>
    <row r="444" spans="1:6" ht="3" customHeight="1" hidden="1">
      <c r="A444" s="1533"/>
      <c r="B444" s="1511"/>
      <c r="C444" s="1504"/>
      <c r="D444" s="1516"/>
      <c r="E444" s="1516"/>
      <c r="F444" s="1516"/>
    </row>
    <row r="445" spans="1:6" ht="11.25" customHeight="1">
      <c r="A445" s="1533"/>
      <c r="B445" s="1511"/>
      <c r="C445" s="1504"/>
      <c r="D445" s="1516"/>
      <c r="E445" s="1516"/>
      <c r="F445" s="1516"/>
    </row>
    <row r="446" spans="1:6" ht="13.5" customHeight="1">
      <c r="A446" s="1533">
        <v>16</v>
      </c>
      <c r="B446" s="1504" t="s">
        <v>134</v>
      </c>
      <c r="C446" s="1511"/>
      <c r="D446" s="1516"/>
      <c r="E446" s="1516"/>
      <c r="F446" s="1516"/>
    </row>
    <row r="447" spans="1:6" ht="13.5" customHeight="1">
      <c r="A447" s="1534"/>
      <c r="B447" s="1110" t="s">
        <v>1241</v>
      </c>
      <c r="D447" s="1505"/>
      <c r="E447" s="1505"/>
      <c r="F447" s="1505"/>
    </row>
    <row r="448" spans="1:6" ht="13.5" customHeight="1">
      <c r="A448" s="1534"/>
      <c r="B448" s="1110"/>
      <c r="C448" s="1079" t="s">
        <v>1830</v>
      </c>
      <c r="D448" s="1505">
        <v>18</v>
      </c>
      <c r="E448" s="1505"/>
      <c r="F448" s="1505">
        <v>18</v>
      </c>
    </row>
    <row r="449" spans="1:6" ht="13.5" customHeight="1">
      <c r="A449" s="1534"/>
      <c r="B449" s="1110"/>
      <c r="C449" s="1079" t="s">
        <v>201</v>
      </c>
      <c r="D449" s="1505"/>
      <c r="E449" s="1505">
        <v>203</v>
      </c>
      <c r="F449" s="1505">
        <v>203</v>
      </c>
    </row>
    <row r="450" spans="1:6" ht="13.5" customHeight="1">
      <c r="A450" s="1534"/>
      <c r="B450" s="1110" t="s">
        <v>1838</v>
      </c>
      <c r="D450" s="1505"/>
      <c r="E450" s="1505">
        <v>65</v>
      </c>
      <c r="F450" s="1505">
        <v>65</v>
      </c>
    </row>
    <row r="451" spans="1:6" ht="6.75" customHeight="1">
      <c r="A451" s="1511"/>
      <c r="B451" s="1103"/>
      <c r="C451" s="1200"/>
      <c r="D451" s="1506"/>
      <c r="E451" s="1506"/>
      <c r="F451" s="1506"/>
    </row>
    <row r="452" spans="1:6" ht="6.75" customHeight="1">
      <c r="A452" s="1511"/>
      <c r="B452" s="1103"/>
      <c r="C452" s="1200"/>
      <c r="D452" s="1506"/>
      <c r="E452" s="1506"/>
      <c r="F452" s="1506"/>
    </row>
    <row r="453" spans="1:6" ht="15.75" customHeight="1">
      <c r="A453" s="1511"/>
      <c r="B453" s="1528" t="s">
        <v>255</v>
      </c>
      <c r="C453" s="1529"/>
      <c r="D453" s="1510">
        <f>SUM(D448:D452)</f>
        <v>18</v>
      </c>
      <c r="E453" s="1510">
        <f>SUM(E448:E452)</f>
        <v>268</v>
      </c>
      <c r="F453" s="1510">
        <f>SUM(F448:F452)</f>
        <v>286</v>
      </c>
    </row>
    <row r="454" spans="1:6" ht="15.75" customHeight="1">
      <c r="A454" s="1511"/>
      <c r="B454" s="1531"/>
      <c r="C454" s="1531"/>
      <c r="D454" s="1512"/>
      <c r="E454" s="1512"/>
      <c r="F454" s="1512"/>
    </row>
    <row r="455" spans="1:6" ht="12.75" customHeight="1">
      <c r="A455" s="1511"/>
      <c r="B455" s="1531"/>
      <c r="C455" s="1531"/>
      <c r="D455" s="1512"/>
      <c r="E455" s="1512"/>
      <c r="F455" s="1512"/>
    </row>
    <row r="456" spans="1:6" ht="11.25" customHeight="1">
      <c r="A456" s="1533">
        <v>17</v>
      </c>
      <c r="B456" s="1504" t="s">
        <v>256</v>
      </c>
      <c r="C456" s="1511"/>
      <c r="D456" s="1516"/>
      <c r="E456" s="1516"/>
      <c r="F456" s="1516"/>
    </row>
    <row r="457" spans="1:6" ht="15" customHeight="1">
      <c r="A457" s="1511"/>
      <c r="B457" s="1110" t="s">
        <v>1241</v>
      </c>
      <c r="D457" s="1505"/>
      <c r="E457" s="1505"/>
      <c r="F457" s="1505"/>
    </row>
    <row r="458" spans="1:6" ht="10.5" customHeight="1">
      <c r="A458" s="1511"/>
      <c r="B458" s="1110"/>
      <c r="C458" s="1079" t="s">
        <v>201</v>
      </c>
      <c r="D458" s="1505">
        <v>35</v>
      </c>
      <c r="E458" s="1505">
        <v>223</v>
      </c>
      <c r="F458" s="1505">
        <v>258</v>
      </c>
    </row>
    <row r="459" spans="1:6" ht="12" customHeight="1">
      <c r="A459" s="1511"/>
      <c r="B459" s="1110"/>
      <c r="C459" s="1079" t="s">
        <v>257</v>
      </c>
      <c r="D459" s="1505">
        <v>3</v>
      </c>
      <c r="E459" s="1505"/>
      <c r="F459" s="1505">
        <v>3</v>
      </c>
    </row>
    <row r="460" spans="1:6" ht="15.75" customHeight="1">
      <c r="A460" s="1511"/>
      <c r="B460" s="1110"/>
      <c r="C460" s="1079" t="s">
        <v>183</v>
      </c>
      <c r="D460" s="1505">
        <v>11</v>
      </c>
      <c r="E460" s="1505"/>
      <c r="F460" s="1505">
        <v>11</v>
      </c>
    </row>
    <row r="461" spans="1:6" ht="12.75" customHeight="1">
      <c r="A461" s="1511"/>
      <c r="B461" s="1110"/>
      <c r="C461" s="1110" t="s">
        <v>194</v>
      </c>
      <c r="D461" s="1505">
        <v>56</v>
      </c>
      <c r="E461" s="1505"/>
      <c r="F461" s="1505">
        <v>56</v>
      </c>
    </row>
    <row r="462" spans="1:6" ht="12" customHeight="1">
      <c r="A462" s="1511"/>
      <c r="B462" s="1110" t="s">
        <v>1838</v>
      </c>
      <c r="D462" s="1505">
        <v>11</v>
      </c>
      <c r="E462" s="1505">
        <v>71</v>
      </c>
      <c r="F462" s="1505">
        <v>82</v>
      </c>
    </row>
    <row r="463" spans="1:6" ht="15" customHeight="1">
      <c r="A463" s="1511"/>
      <c r="B463" s="1110" t="s">
        <v>1207</v>
      </c>
      <c r="D463" s="1505"/>
      <c r="E463" s="1505"/>
      <c r="F463" s="1505"/>
    </row>
    <row r="464" spans="1:6" ht="14.25" customHeight="1">
      <c r="A464" s="1511"/>
      <c r="B464" s="1110"/>
      <c r="C464" s="1110" t="s">
        <v>233</v>
      </c>
      <c r="D464" s="1505">
        <v>9</v>
      </c>
      <c r="E464" s="1505"/>
      <c r="F464" s="1505">
        <v>9</v>
      </c>
    </row>
    <row r="465" spans="1:6" ht="15.75" customHeight="1">
      <c r="A465" s="1511"/>
      <c r="B465" s="1110"/>
      <c r="C465" s="1110" t="s">
        <v>173</v>
      </c>
      <c r="D465" s="1505"/>
      <c r="E465" s="1505">
        <v>50</v>
      </c>
      <c r="F465" s="1505">
        <v>50</v>
      </c>
    </row>
    <row r="466" spans="1:6" ht="3" customHeight="1">
      <c r="A466" s="1511"/>
      <c r="B466" s="1110"/>
      <c r="C466" s="1173"/>
      <c r="D466" s="1505"/>
      <c r="E466" s="1505"/>
      <c r="F466" s="1505"/>
    </row>
    <row r="467" spans="1:6" ht="15" customHeight="1">
      <c r="A467" s="1511"/>
      <c r="B467" s="1528" t="s">
        <v>258</v>
      </c>
      <c r="C467" s="1529"/>
      <c r="D467" s="1510">
        <f>SUM(D457:D465)</f>
        <v>125</v>
      </c>
      <c r="E467" s="1510">
        <f>SUM(E457:E465)</f>
        <v>344</v>
      </c>
      <c r="F467" s="1510">
        <f>SUM(F457:F465)</f>
        <v>469</v>
      </c>
    </row>
    <row r="468" spans="1:6" ht="15" customHeight="1">
      <c r="A468" s="1511"/>
      <c r="B468" s="1531"/>
      <c r="C468" s="1531"/>
      <c r="D468" s="1512"/>
      <c r="E468" s="1512"/>
      <c r="F468" s="1512"/>
    </row>
    <row r="469" spans="1:6" ht="16.5" customHeight="1">
      <c r="A469" s="1533">
        <v>18</v>
      </c>
      <c r="B469" s="1504" t="s">
        <v>1993</v>
      </c>
      <c r="C469" s="1511"/>
      <c r="D469" s="1516"/>
      <c r="E469" s="1516"/>
      <c r="F469" s="1516"/>
    </row>
    <row r="470" spans="1:6" ht="16.5" customHeight="1">
      <c r="A470" s="1511"/>
      <c r="B470" s="1110" t="s">
        <v>1241</v>
      </c>
      <c r="D470" s="1505"/>
      <c r="E470" s="1505"/>
      <c r="F470" s="1505"/>
    </row>
    <row r="471" spans="1:6" ht="16.5" customHeight="1">
      <c r="A471" s="1511"/>
      <c r="B471" s="1110"/>
      <c r="C471" s="1110" t="s">
        <v>1830</v>
      </c>
      <c r="D471" s="1505">
        <v>127</v>
      </c>
      <c r="E471" s="1505"/>
      <c r="F471" s="1505">
        <v>127</v>
      </c>
    </row>
    <row r="472" spans="1:6" ht="16.5" customHeight="1">
      <c r="A472" s="1511"/>
      <c r="B472" s="1110"/>
      <c r="C472" s="1079" t="s">
        <v>194</v>
      </c>
      <c r="D472" s="1505">
        <v>94</v>
      </c>
      <c r="E472" s="1505"/>
      <c r="F472" s="1505">
        <v>94</v>
      </c>
    </row>
    <row r="473" spans="1:6" ht="16.5" customHeight="1">
      <c r="A473" s="1511"/>
      <c r="B473" s="1110"/>
      <c r="C473" s="1079" t="s">
        <v>183</v>
      </c>
      <c r="D473" s="1505">
        <v>37</v>
      </c>
      <c r="E473" s="1505"/>
      <c r="F473" s="1505">
        <v>37</v>
      </c>
    </row>
    <row r="474" spans="1:6" ht="16.5" customHeight="1">
      <c r="A474" s="1511"/>
      <c r="B474" s="1110"/>
      <c r="C474" s="1110" t="s">
        <v>201</v>
      </c>
      <c r="D474" s="1505"/>
      <c r="E474" s="1505">
        <v>471</v>
      </c>
      <c r="F474" s="1505">
        <v>471</v>
      </c>
    </row>
    <row r="475" spans="1:6" ht="16.5" customHeight="1">
      <c r="A475" s="1511"/>
      <c r="B475" s="1110" t="s">
        <v>1838</v>
      </c>
      <c r="D475" s="1505"/>
      <c r="E475" s="1505">
        <v>151</v>
      </c>
      <c r="F475" s="1505">
        <v>151</v>
      </c>
    </row>
    <row r="476" spans="1:6" ht="16.5" customHeight="1">
      <c r="A476" s="1511"/>
      <c r="B476" s="1110" t="s">
        <v>1207</v>
      </c>
      <c r="D476" s="1505"/>
      <c r="E476" s="1505"/>
      <c r="F476" s="1505"/>
    </row>
    <row r="477" spans="1:6" ht="16.5" customHeight="1">
      <c r="A477" s="1511"/>
      <c r="B477" s="1110"/>
      <c r="C477" s="1079" t="s">
        <v>144</v>
      </c>
      <c r="D477" s="1505">
        <v>45</v>
      </c>
      <c r="E477" s="1505"/>
      <c r="F477" s="1505">
        <v>45</v>
      </c>
    </row>
    <row r="478" spans="1:6" ht="16.5" customHeight="1">
      <c r="A478" s="1511"/>
      <c r="B478" s="1110"/>
      <c r="C478" s="1079" t="s">
        <v>259</v>
      </c>
      <c r="D478" s="1505">
        <v>510</v>
      </c>
      <c r="E478" s="1505"/>
      <c r="F478" s="1505">
        <v>510</v>
      </c>
    </row>
    <row r="479" spans="1:6" ht="6" customHeight="1" hidden="1">
      <c r="A479" s="1511"/>
      <c r="B479" s="1103"/>
      <c r="C479" s="1200"/>
      <c r="D479" s="1506"/>
      <c r="E479" s="1506"/>
      <c r="F479" s="1506"/>
    </row>
    <row r="480" spans="1:6" ht="6" customHeight="1">
      <c r="A480" s="1511"/>
      <c r="B480" s="1103"/>
      <c r="C480" s="1200"/>
      <c r="D480" s="1506"/>
      <c r="E480" s="1506"/>
      <c r="F480" s="1506"/>
    </row>
    <row r="481" spans="1:6" ht="17.25" customHeight="1">
      <c r="A481" s="1511"/>
      <c r="B481" s="1528" t="s">
        <v>260</v>
      </c>
      <c r="C481" s="1529"/>
      <c r="D481" s="1510">
        <f>SUM(D471:D478)</f>
        <v>813</v>
      </c>
      <c r="E481" s="1510">
        <f>SUM(E471:E478)</f>
        <v>622</v>
      </c>
      <c r="F481" s="1510">
        <f>SUM(F471:F478)</f>
        <v>1435</v>
      </c>
    </row>
    <row r="482" spans="1:6" ht="12" customHeight="1">
      <c r="A482" s="1511"/>
      <c r="B482" s="1093"/>
      <c r="C482" s="1093"/>
      <c r="D482" s="1516"/>
      <c r="E482" s="1516"/>
      <c r="F482" s="1516"/>
    </row>
    <row r="483" spans="1:6" ht="16.5" customHeight="1">
      <c r="A483" s="1533">
        <v>19</v>
      </c>
      <c r="B483" s="1504" t="s">
        <v>1994</v>
      </c>
      <c r="C483" s="1511"/>
      <c r="D483" s="1516"/>
      <c r="E483" s="1516"/>
      <c r="F483" s="1516"/>
    </row>
    <row r="484" spans="1:6" ht="16.5" customHeight="1">
      <c r="A484" s="1511"/>
      <c r="B484" s="1110" t="s">
        <v>1241</v>
      </c>
      <c r="D484" s="1505"/>
      <c r="E484" s="1505"/>
      <c r="F484" s="1505"/>
    </row>
    <row r="485" spans="1:6" ht="16.5" customHeight="1">
      <c r="A485" s="1511"/>
      <c r="B485" s="1110"/>
      <c r="C485" s="1079" t="s">
        <v>261</v>
      </c>
      <c r="D485" s="1505">
        <v>17</v>
      </c>
      <c r="E485" s="1505"/>
      <c r="F485" s="1505">
        <v>17</v>
      </c>
    </row>
    <row r="486" spans="1:6" ht="16.5" customHeight="1">
      <c r="A486" s="1511"/>
      <c r="B486" s="1110"/>
      <c r="C486" s="1079" t="s">
        <v>262</v>
      </c>
      <c r="D486" s="1505">
        <v>280</v>
      </c>
      <c r="E486" s="1505"/>
      <c r="F486" s="1505">
        <v>280</v>
      </c>
    </row>
    <row r="487" spans="1:6" ht="16.5" customHeight="1">
      <c r="A487" s="1511"/>
      <c r="B487" s="1110"/>
      <c r="C487" s="1079" t="s">
        <v>217</v>
      </c>
      <c r="D487" s="1505">
        <v>1000</v>
      </c>
      <c r="E487" s="1505"/>
      <c r="F487" s="1505">
        <v>1000</v>
      </c>
    </row>
    <row r="488" spans="1:6" ht="16.5" customHeight="1">
      <c r="A488" s="1511"/>
      <c r="B488" s="1110"/>
      <c r="C488" s="1110" t="s">
        <v>263</v>
      </c>
      <c r="D488" s="1505">
        <v>2486</v>
      </c>
      <c r="E488" s="1505"/>
      <c r="F488" s="1505">
        <v>2486</v>
      </c>
    </row>
    <row r="489" spans="1:6" ht="16.5" customHeight="1">
      <c r="A489" s="1511"/>
      <c r="B489" s="1110" t="s">
        <v>1838</v>
      </c>
      <c r="D489" s="1505">
        <v>1115</v>
      </c>
      <c r="E489" s="1505"/>
      <c r="F489" s="1505">
        <v>1115</v>
      </c>
    </row>
    <row r="490" spans="1:6" ht="16.5" customHeight="1">
      <c r="A490" s="1511"/>
      <c r="B490" s="1110" t="s">
        <v>1207</v>
      </c>
      <c r="D490" s="1505"/>
      <c r="E490" s="1505"/>
      <c r="F490" s="1505"/>
    </row>
    <row r="491" spans="1:6" ht="16.5" customHeight="1">
      <c r="A491" s="1511"/>
      <c r="B491" s="1110"/>
      <c r="C491" s="1079" t="s">
        <v>144</v>
      </c>
      <c r="D491" s="1505">
        <v>1010</v>
      </c>
      <c r="E491" s="1505"/>
      <c r="F491" s="1505">
        <v>1010</v>
      </c>
    </row>
    <row r="492" spans="1:6" ht="16.5" customHeight="1">
      <c r="A492" s="1511"/>
      <c r="B492" s="1110"/>
      <c r="C492" s="1079" t="s">
        <v>239</v>
      </c>
      <c r="D492" s="1505">
        <v>2512</v>
      </c>
      <c r="E492" s="1505"/>
      <c r="F492" s="1505">
        <v>2512</v>
      </c>
    </row>
    <row r="493" spans="1:6" ht="16.5" customHeight="1">
      <c r="A493" s="1511"/>
      <c r="B493" s="1110"/>
      <c r="C493" s="1079" t="s">
        <v>173</v>
      </c>
      <c r="D493" s="1505"/>
      <c r="E493" s="1505">
        <v>3564</v>
      </c>
      <c r="F493" s="1505">
        <v>3564</v>
      </c>
    </row>
    <row r="494" spans="1:6" ht="16.5" customHeight="1">
      <c r="A494" s="1511"/>
      <c r="B494" s="1110" t="s">
        <v>1843</v>
      </c>
      <c r="D494" s="1505"/>
      <c r="E494" s="1505"/>
      <c r="F494" s="1505"/>
    </row>
    <row r="495" spans="1:6" ht="16.5" customHeight="1">
      <c r="A495" s="1511"/>
      <c r="B495" s="1110"/>
      <c r="C495" s="1079" t="s">
        <v>264</v>
      </c>
      <c r="D495" s="1505">
        <v>30444</v>
      </c>
      <c r="E495" s="1505"/>
      <c r="F495" s="1505">
        <v>30444</v>
      </c>
    </row>
    <row r="496" spans="1:6" ht="6.75" customHeight="1">
      <c r="A496" s="1511"/>
      <c r="B496" s="1103"/>
      <c r="C496" s="1200"/>
      <c r="D496" s="1506"/>
      <c r="E496" s="1506"/>
      <c r="F496" s="1506"/>
    </row>
    <row r="497" spans="1:6" ht="18" customHeight="1">
      <c r="A497" s="1511"/>
      <c r="B497" s="1528" t="s">
        <v>265</v>
      </c>
      <c r="C497" s="1529"/>
      <c r="D497" s="1510">
        <f>SUM(D484:D495)</f>
        <v>38864</v>
      </c>
      <c r="E497" s="1510">
        <f>SUM(E484:E495)</f>
        <v>3564</v>
      </c>
      <c r="F497" s="1510">
        <f>SUM(F484:F495)</f>
        <v>42428</v>
      </c>
    </row>
    <row r="498" spans="1:6" ht="9" customHeight="1">
      <c r="A498" s="1511"/>
      <c r="B498" s="1093"/>
      <c r="C498" s="1093"/>
      <c r="D498" s="1516"/>
      <c r="E498" s="1516"/>
      <c r="F498" s="1516"/>
    </row>
    <row r="499" spans="1:6" ht="16.5" customHeight="1">
      <c r="A499" s="1533">
        <v>20</v>
      </c>
      <c r="B499" s="1504" t="s">
        <v>2017</v>
      </c>
      <c r="C499" s="1511"/>
      <c r="D499" s="1516"/>
      <c r="E499" s="1516"/>
      <c r="F499" s="1516"/>
    </row>
    <row r="500" spans="1:6" ht="6.75" customHeight="1">
      <c r="A500" s="1533"/>
      <c r="B500" s="1504"/>
      <c r="C500" s="1511"/>
      <c r="D500" s="1516"/>
      <c r="E500" s="1516"/>
      <c r="F500" s="1516"/>
    </row>
    <row r="501" spans="1:6" ht="16.5" customHeight="1">
      <c r="A501" s="1533"/>
      <c r="B501" s="1537" t="s">
        <v>1241</v>
      </c>
      <c r="C501" s="1511"/>
      <c r="D501" s="1516">
        <v>0</v>
      </c>
      <c r="E501" s="1516"/>
      <c r="F501" s="1516"/>
    </row>
    <row r="502" spans="1:6" ht="16.5" customHeight="1">
      <c r="A502" s="1533"/>
      <c r="B502" s="1537" t="s">
        <v>1838</v>
      </c>
      <c r="C502" s="1511"/>
      <c r="D502" s="1516"/>
      <c r="E502" s="1516"/>
      <c r="F502" s="1516"/>
    </row>
    <row r="503" spans="1:6" ht="16.5" customHeight="1">
      <c r="A503" s="1533"/>
      <c r="B503" s="1537" t="s">
        <v>1207</v>
      </c>
      <c r="C503" s="1511"/>
      <c r="D503" s="1516"/>
      <c r="E503" s="1516"/>
      <c r="F503" s="1516"/>
    </row>
    <row r="504" spans="1:6" ht="16.5" customHeight="1">
      <c r="A504" s="1511"/>
      <c r="B504" s="1110" t="s">
        <v>266</v>
      </c>
      <c r="D504" s="1505"/>
      <c r="E504" s="1505"/>
      <c r="F504" s="1505"/>
    </row>
    <row r="505" spans="1:6" ht="6.75" customHeight="1">
      <c r="A505" s="1511"/>
      <c r="B505" s="1103"/>
      <c r="C505" s="1200"/>
      <c r="D505" s="1506"/>
      <c r="E505" s="1506"/>
      <c r="F505" s="1506"/>
    </row>
    <row r="506" spans="1:6" ht="15" customHeight="1">
      <c r="A506" s="1511"/>
      <c r="B506" s="1528" t="s">
        <v>267</v>
      </c>
      <c r="C506" s="1529"/>
      <c r="D506" s="1510">
        <v>0</v>
      </c>
      <c r="E506" s="1510">
        <v>0</v>
      </c>
      <c r="F506" s="1510">
        <v>0</v>
      </c>
    </row>
    <row r="507" spans="1:6" ht="10.5" customHeight="1">
      <c r="A507" s="1511"/>
      <c r="B507" s="1093"/>
      <c r="C507" s="1093"/>
      <c r="D507" s="1516"/>
      <c r="E507" s="1516"/>
      <c r="F507" s="1516"/>
    </row>
    <row r="508" spans="1:6" ht="10.5" customHeight="1">
      <c r="A508" s="1511"/>
      <c r="B508" s="1093"/>
      <c r="C508" s="1093"/>
      <c r="D508" s="1516"/>
      <c r="E508" s="1516"/>
      <c r="F508" s="1516"/>
    </row>
    <row r="509" spans="1:6" ht="16.5" customHeight="1">
      <c r="A509" s="1533">
        <v>21</v>
      </c>
      <c r="B509" s="1504" t="s">
        <v>1851</v>
      </c>
      <c r="C509" s="1511"/>
      <c r="D509" s="1516"/>
      <c r="E509" s="1516"/>
      <c r="F509" s="1516"/>
    </row>
    <row r="510" spans="1:6" ht="0.75" customHeight="1">
      <c r="A510" s="1533"/>
      <c r="B510" s="1504"/>
      <c r="C510" s="1511"/>
      <c r="D510" s="1516"/>
      <c r="E510" s="1516"/>
      <c r="F510" s="1516"/>
    </row>
    <row r="511" spans="1:6" ht="16.5" customHeight="1">
      <c r="A511" s="1533"/>
      <c r="B511" s="1537" t="s">
        <v>1241</v>
      </c>
      <c r="C511" s="1511"/>
      <c r="D511" s="1516"/>
      <c r="E511" s="1516"/>
      <c r="F511" s="1516"/>
    </row>
    <row r="512" spans="1:6" ht="16.5" customHeight="1">
      <c r="A512" s="1533"/>
      <c r="B512" s="1504"/>
      <c r="C512" s="1517" t="s">
        <v>268</v>
      </c>
      <c r="D512" s="1516">
        <v>750</v>
      </c>
      <c r="E512" s="1516"/>
      <c r="F512" s="1516">
        <v>750</v>
      </c>
    </row>
    <row r="513" spans="1:6" ht="16.5" customHeight="1">
      <c r="A513" s="1533"/>
      <c r="B513" s="1504"/>
      <c r="C513" s="1517" t="s">
        <v>269</v>
      </c>
      <c r="D513" s="1516">
        <v>12370</v>
      </c>
      <c r="E513" s="1516"/>
      <c r="F513" s="1516">
        <v>12370</v>
      </c>
    </row>
    <row r="514" spans="1:6" ht="16.5" customHeight="1">
      <c r="A514" s="1533"/>
      <c r="B514" s="1504"/>
      <c r="C514" s="1517" t="s">
        <v>194</v>
      </c>
      <c r="D514" s="1516">
        <v>209</v>
      </c>
      <c r="E514" s="1516"/>
      <c r="F514" s="1516">
        <v>209</v>
      </c>
    </row>
    <row r="515" spans="1:6" ht="16.5" customHeight="1">
      <c r="A515" s="1533"/>
      <c r="B515" s="1504"/>
      <c r="C515" s="1517" t="s">
        <v>183</v>
      </c>
      <c r="D515" s="1516">
        <v>115</v>
      </c>
      <c r="E515" s="1516"/>
      <c r="F515" s="1516">
        <v>115</v>
      </c>
    </row>
    <row r="516" spans="1:6" ht="16.5" customHeight="1">
      <c r="A516" s="1533"/>
      <c r="B516" s="1504"/>
      <c r="C516" s="1517" t="s">
        <v>217</v>
      </c>
      <c r="D516" s="1516">
        <v>1100</v>
      </c>
      <c r="E516" s="1516"/>
      <c r="F516" s="1516">
        <v>1100</v>
      </c>
    </row>
    <row r="517" spans="1:6" ht="16.5" customHeight="1">
      <c r="A517" s="1533"/>
      <c r="B517" s="1504"/>
      <c r="C517" s="1517" t="s">
        <v>270</v>
      </c>
      <c r="D517" s="1516">
        <v>58</v>
      </c>
      <c r="E517" s="1516"/>
      <c r="F517" s="1516">
        <v>58</v>
      </c>
    </row>
    <row r="518" spans="1:6" ht="16.5" customHeight="1">
      <c r="A518" s="1533"/>
      <c r="B518" s="1537" t="s">
        <v>1838</v>
      </c>
      <c r="C518" s="1517"/>
      <c r="D518" s="1516">
        <v>4310</v>
      </c>
      <c r="E518" s="1516"/>
      <c r="F518" s="1516">
        <v>4310</v>
      </c>
    </row>
    <row r="519" spans="1:6" ht="16.5" customHeight="1">
      <c r="A519" s="1511"/>
      <c r="B519" s="1110" t="s">
        <v>1207</v>
      </c>
      <c r="D519" s="1505"/>
      <c r="E519" s="1505"/>
      <c r="F519" s="1505"/>
    </row>
    <row r="520" spans="1:6" ht="16.5" customHeight="1">
      <c r="A520" s="1511"/>
      <c r="B520" s="1110"/>
      <c r="C520" s="1110" t="s">
        <v>144</v>
      </c>
      <c r="D520" s="1505">
        <v>2420</v>
      </c>
      <c r="E520" s="1505"/>
      <c r="F520" s="1505">
        <v>2420</v>
      </c>
    </row>
    <row r="521" spans="1:6" ht="16.5" customHeight="1">
      <c r="A521" s="1511"/>
      <c r="B521" s="1110"/>
      <c r="C521" s="1110" t="s">
        <v>239</v>
      </c>
      <c r="D521" s="1505">
        <v>1195</v>
      </c>
      <c r="E521" s="1505"/>
      <c r="F521" s="1505">
        <v>1195</v>
      </c>
    </row>
    <row r="522" spans="1:6" ht="16.5" customHeight="1">
      <c r="A522" s="1511"/>
      <c r="B522" s="1110"/>
      <c r="C522" s="1110" t="s">
        <v>271</v>
      </c>
      <c r="D522" s="1505">
        <v>500</v>
      </c>
      <c r="E522" s="1505"/>
      <c r="F522" s="1505">
        <v>500</v>
      </c>
    </row>
    <row r="523" spans="1:6" ht="16.5" customHeight="1">
      <c r="A523" s="1511"/>
      <c r="B523" s="1110"/>
      <c r="C523" s="1110" t="s">
        <v>272</v>
      </c>
      <c r="D523" s="1505">
        <v>3200</v>
      </c>
      <c r="E523" s="1505"/>
      <c r="F523" s="1505">
        <v>3200</v>
      </c>
    </row>
    <row r="524" spans="1:6" ht="16.5" customHeight="1">
      <c r="A524" s="1511"/>
      <c r="B524" s="1110" t="s">
        <v>1841</v>
      </c>
      <c r="C524" s="1110"/>
      <c r="D524" s="1505"/>
      <c r="E524" s="1505"/>
      <c r="F524" s="1505"/>
    </row>
    <row r="525" spans="1:6" ht="16.5" customHeight="1">
      <c r="A525" s="1511"/>
      <c r="B525" s="1110"/>
      <c r="C525" s="1110" t="s">
        <v>273</v>
      </c>
      <c r="D525" s="1505">
        <v>2800</v>
      </c>
      <c r="E525" s="1505"/>
      <c r="F525" s="1505">
        <v>2800</v>
      </c>
    </row>
    <row r="526" spans="1:6" ht="9" customHeight="1">
      <c r="A526" s="1511"/>
      <c r="B526" s="1093"/>
      <c r="C526" s="1093"/>
      <c r="D526" s="1516"/>
      <c r="E526" s="1516"/>
      <c r="F526" s="1516"/>
    </row>
    <row r="527" spans="1:6" ht="17.25" customHeight="1">
      <c r="A527" s="1511"/>
      <c r="B527" s="1528" t="s">
        <v>274</v>
      </c>
      <c r="C527" s="1529"/>
      <c r="D527" s="1510">
        <f>SUM(D511:D525)</f>
        <v>29027</v>
      </c>
      <c r="E527" s="1510">
        <f>SUM(E511:E525)</f>
        <v>0</v>
      </c>
      <c r="F527" s="1510">
        <f>SUM(F511:F525)</f>
        <v>29027</v>
      </c>
    </row>
    <row r="528" spans="1:6" ht="12.75" customHeight="1">
      <c r="A528" s="1511"/>
      <c r="B528" s="1093"/>
      <c r="C528" s="1093"/>
      <c r="D528" s="1516"/>
      <c r="E528" s="1516"/>
      <c r="F528" s="1516"/>
    </row>
    <row r="529" spans="1:6" ht="17.25" customHeight="1">
      <c r="A529" s="1503">
        <v>15</v>
      </c>
      <c r="B529" s="1504" t="s">
        <v>275</v>
      </c>
      <c r="C529" s="1089"/>
      <c r="D529" s="1505"/>
      <c r="E529" s="1505"/>
      <c r="F529" s="1505"/>
    </row>
    <row r="530" spans="1:6" ht="15" customHeight="1">
      <c r="A530" s="1511"/>
      <c r="B530" s="1110" t="s">
        <v>1241</v>
      </c>
      <c r="D530" s="1505"/>
      <c r="E530" s="1505"/>
      <c r="F530" s="1505"/>
    </row>
    <row r="531" spans="1:6" ht="15" customHeight="1">
      <c r="A531" s="1511"/>
      <c r="B531" s="1110"/>
      <c r="C531" s="1110" t="s">
        <v>276</v>
      </c>
      <c r="D531" s="1505">
        <v>12370</v>
      </c>
      <c r="E531" s="1505"/>
      <c r="F531" s="1505">
        <v>12370</v>
      </c>
    </row>
    <row r="532" spans="1:6" ht="15" customHeight="1">
      <c r="A532" s="1511"/>
      <c r="B532" s="1110"/>
      <c r="C532" s="1110" t="s">
        <v>277</v>
      </c>
      <c r="D532" s="1505">
        <v>513</v>
      </c>
      <c r="E532" s="1505"/>
      <c r="F532" s="1505">
        <v>513</v>
      </c>
    </row>
    <row r="533" spans="1:6" ht="15" customHeight="1">
      <c r="A533" s="1511"/>
      <c r="B533" s="1110"/>
      <c r="C533" s="1110" t="s">
        <v>201</v>
      </c>
      <c r="D533" s="1505">
        <v>392</v>
      </c>
      <c r="E533" s="1505">
        <v>4868</v>
      </c>
      <c r="F533" s="1505">
        <v>5260</v>
      </c>
    </row>
    <row r="534" spans="1:6" ht="15" customHeight="1">
      <c r="A534" s="1511"/>
      <c r="B534" s="1110"/>
      <c r="C534" s="1110" t="s">
        <v>268</v>
      </c>
      <c r="D534" s="1505">
        <v>1030</v>
      </c>
      <c r="E534" s="1505"/>
      <c r="F534" s="1505">
        <v>1030</v>
      </c>
    </row>
    <row r="535" spans="1:6" ht="15" customHeight="1">
      <c r="A535" s="1511"/>
      <c r="B535" s="1110"/>
      <c r="C535" s="1110" t="s">
        <v>194</v>
      </c>
      <c r="D535" s="1505">
        <v>1242</v>
      </c>
      <c r="E535" s="1505"/>
      <c r="F535" s="1505">
        <v>1242</v>
      </c>
    </row>
    <row r="536" spans="1:6" ht="15" customHeight="1">
      <c r="A536" s="1511"/>
      <c r="B536" s="1110"/>
      <c r="C536" s="1110" t="s">
        <v>183</v>
      </c>
      <c r="D536" s="1505">
        <v>373</v>
      </c>
      <c r="E536" s="1505"/>
      <c r="F536" s="1505">
        <v>373</v>
      </c>
    </row>
    <row r="537" spans="1:6" ht="15" customHeight="1">
      <c r="A537" s="1511"/>
      <c r="B537" s="1110"/>
      <c r="C537" s="1110" t="s">
        <v>217</v>
      </c>
      <c r="D537" s="1505">
        <v>2300</v>
      </c>
      <c r="E537" s="1505"/>
      <c r="F537" s="1505">
        <v>2300</v>
      </c>
    </row>
    <row r="538" spans="1:6" ht="15" customHeight="1">
      <c r="A538" s="1511"/>
      <c r="B538" s="1110"/>
      <c r="C538" s="1110" t="s">
        <v>263</v>
      </c>
      <c r="D538" s="1505">
        <v>2486</v>
      </c>
      <c r="E538" s="1505"/>
      <c r="F538" s="1505">
        <v>2486</v>
      </c>
    </row>
    <row r="539" spans="1:6" ht="15" customHeight="1">
      <c r="A539" s="1511"/>
      <c r="B539" s="1110"/>
      <c r="C539" s="1110" t="s">
        <v>270</v>
      </c>
      <c r="D539" s="1505">
        <v>58</v>
      </c>
      <c r="E539" s="1505"/>
      <c r="F539" s="1505">
        <v>58</v>
      </c>
    </row>
    <row r="540" spans="1:6" ht="15" customHeight="1">
      <c r="A540" s="1511"/>
      <c r="B540" s="1110" t="s">
        <v>1838</v>
      </c>
      <c r="D540" s="1516">
        <v>5614</v>
      </c>
      <c r="E540" s="1516">
        <v>1556</v>
      </c>
      <c r="F540" s="1505">
        <v>7170</v>
      </c>
    </row>
    <row r="541" spans="1:6" ht="15" customHeight="1">
      <c r="A541" s="1079"/>
      <c r="B541" s="1110" t="s">
        <v>1207</v>
      </c>
      <c r="D541" s="1089"/>
      <c r="E541" s="1089"/>
      <c r="F541" s="1505"/>
    </row>
    <row r="542" spans="2:6" ht="15" customHeight="1">
      <c r="B542" s="1110"/>
      <c r="C542" s="1110" t="s">
        <v>233</v>
      </c>
      <c r="D542" s="1505">
        <v>4522</v>
      </c>
      <c r="E542" s="1089"/>
      <c r="F542" s="1505">
        <v>4522</v>
      </c>
    </row>
    <row r="543" spans="2:6" ht="15" customHeight="1">
      <c r="B543" s="1089"/>
      <c r="C543" s="1110" t="s">
        <v>239</v>
      </c>
      <c r="D543" s="1505">
        <v>4407</v>
      </c>
      <c r="E543" s="1089"/>
      <c r="F543" s="1505">
        <v>4407</v>
      </c>
    </row>
    <row r="544" spans="2:6" ht="15" customHeight="1">
      <c r="B544" s="1089"/>
      <c r="C544" s="1110" t="s">
        <v>278</v>
      </c>
      <c r="D544" s="1505">
        <v>500</v>
      </c>
      <c r="E544" s="1089"/>
      <c r="F544" s="1505">
        <v>500</v>
      </c>
    </row>
    <row r="545" spans="2:6" ht="15" customHeight="1">
      <c r="B545" s="1089"/>
      <c r="C545" s="1110" t="s">
        <v>231</v>
      </c>
      <c r="D545" s="1505">
        <v>256</v>
      </c>
      <c r="E545" s="1089"/>
      <c r="F545" s="1505">
        <v>256</v>
      </c>
    </row>
    <row r="546" spans="2:6" ht="15" customHeight="1">
      <c r="B546" s="1089"/>
      <c r="C546" s="1110" t="s">
        <v>272</v>
      </c>
      <c r="D546" s="1505">
        <v>3200</v>
      </c>
      <c r="E546" s="1089"/>
      <c r="F546" s="1505">
        <v>3200</v>
      </c>
    </row>
    <row r="547" spans="2:6" ht="15" customHeight="1">
      <c r="B547" s="1089"/>
      <c r="C547" s="1110" t="s">
        <v>251</v>
      </c>
      <c r="D547" s="1505">
        <v>550</v>
      </c>
      <c r="E547" s="1089"/>
      <c r="F547" s="1505">
        <v>550</v>
      </c>
    </row>
    <row r="548" spans="2:6" ht="15" customHeight="1">
      <c r="B548" s="1089"/>
      <c r="C548" s="1110" t="s">
        <v>259</v>
      </c>
      <c r="D548" s="1505">
        <v>510</v>
      </c>
      <c r="E548" s="1089"/>
      <c r="F548" s="1505">
        <v>510</v>
      </c>
    </row>
    <row r="549" spans="2:6" ht="15" customHeight="1">
      <c r="B549" s="1089"/>
      <c r="C549" s="1110" t="s">
        <v>173</v>
      </c>
      <c r="D549" s="1505"/>
      <c r="E549" s="1505">
        <v>11339</v>
      </c>
      <c r="F549" s="1505">
        <v>11339</v>
      </c>
    </row>
    <row r="550" spans="2:6" ht="15" customHeight="1">
      <c r="B550" s="1110" t="s">
        <v>1841</v>
      </c>
      <c r="D550" s="1505"/>
      <c r="E550" s="1089"/>
      <c r="F550" s="1505"/>
    </row>
    <row r="551" spans="2:6" ht="15" customHeight="1">
      <c r="B551" s="1110"/>
      <c r="C551" s="1079" t="s">
        <v>279</v>
      </c>
      <c r="D551" s="1505">
        <v>2800</v>
      </c>
      <c r="E551" s="1089"/>
      <c r="F551" s="1505">
        <v>2800</v>
      </c>
    </row>
    <row r="552" spans="2:6" ht="15" customHeight="1">
      <c r="B552" s="1110" t="s">
        <v>1843</v>
      </c>
      <c r="D552" s="1505"/>
      <c r="E552" s="1089"/>
      <c r="F552" s="1505"/>
    </row>
    <row r="553" spans="2:6" ht="15" customHeight="1">
      <c r="B553" s="1110"/>
      <c r="C553" s="1079" t="s">
        <v>264</v>
      </c>
      <c r="D553" s="1505">
        <v>30444</v>
      </c>
      <c r="E553" s="1089"/>
      <c r="F553" s="1505">
        <v>30444</v>
      </c>
    </row>
    <row r="554" spans="2:6" ht="7.5" customHeight="1">
      <c r="B554" s="1103"/>
      <c r="C554" s="1103"/>
      <c r="D554" s="1506"/>
      <c r="E554" s="1506"/>
      <c r="F554" s="1506"/>
    </row>
    <row r="555" spans="1:6" ht="17.25" customHeight="1">
      <c r="A555" s="1507"/>
      <c r="B555" s="1508" t="s">
        <v>280</v>
      </c>
      <c r="C555" s="1509"/>
      <c r="D555" s="1510">
        <f>SUM(D530:D553)</f>
        <v>73567</v>
      </c>
      <c r="E555" s="1510">
        <f>SUM(E530:E553)</f>
        <v>17763</v>
      </c>
      <c r="F555" s="1510">
        <f>SUM(F530:F553)</f>
        <v>91330</v>
      </c>
    </row>
    <row r="556" spans="1:6" ht="14.25" customHeight="1">
      <c r="A556" s="1511"/>
      <c r="B556" s="1511"/>
      <c r="C556" s="1504"/>
      <c r="D556" s="1512"/>
      <c r="E556" s="1512"/>
      <c r="F556" s="1512"/>
    </row>
    <row r="557" spans="1:6" ht="6.75" customHeight="1">
      <c r="A557" s="1511"/>
      <c r="B557" s="1511"/>
      <c r="C557" s="1504"/>
      <c r="D557" s="1512"/>
      <c r="E557" s="1512"/>
      <c r="F557" s="1512"/>
    </row>
    <row r="558" spans="1:6" ht="14.25" customHeight="1">
      <c r="A558" s="1503">
        <v>16</v>
      </c>
      <c r="B558" s="1504" t="s">
        <v>1944</v>
      </c>
      <c r="C558" s="1089"/>
      <c r="D558" s="1505"/>
      <c r="E558" s="1505"/>
      <c r="F558" s="1505"/>
    </row>
    <row r="559" spans="2:6" ht="14.25" customHeight="1">
      <c r="B559" s="1110" t="s">
        <v>1241</v>
      </c>
      <c r="D559" s="1505"/>
      <c r="E559" s="1505"/>
      <c r="F559" s="1505"/>
    </row>
    <row r="560" spans="2:6" ht="14.25" customHeight="1">
      <c r="B560" s="1110"/>
      <c r="C560" s="1110" t="s">
        <v>268</v>
      </c>
      <c r="D560" s="1505">
        <v>243</v>
      </c>
      <c r="E560" s="1505"/>
      <c r="F560" s="1505">
        <v>243</v>
      </c>
    </row>
    <row r="561" spans="2:6" ht="14.25" customHeight="1">
      <c r="B561" s="1110"/>
      <c r="C561" s="1110" t="s">
        <v>281</v>
      </c>
      <c r="D561" s="1505">
        <v>42</v>
      </c>
      <c r="E561" s="1505"/>
      <c r="F561" s="1505">
        <v>42</v>
      </c>
    </row>
    <row r="562" spans="2:6" ht="12" customHeight="1">
      <c r="B562" s="1110"/>
      <c r="C562" s="1110" t="s">
        <v>282</v>
      </c>
      <c r="D562" s="1505">
        <v>70</v>
      </c>
      <c r="E562" s="1505"/>
      <c r="F562" s="1505">
        <v>70</v>
      </c>
    </row>
    <row r="563" spans="2:6" ht="14.25" customHeight="1">
      <c r="B563" s="1110" t="s">
        <v>1838</v>
      </c>
      <c r="D563" s="1505">
        <v>16</v>
      </c>
      <c r="E563" s="1505"/>
      <c r="F563" s="1505">
        <v>16</v>
      </c>
    </row>
    <row r="564" spans="2:6" ht="14.25" customHeight="1">
      <c r="B564" s="1110" t="s">
        <v>1207</v>
      </c>
      <c r="D564" s="1505"/>
      <c r="E564" s="1505"/>
      <c r="F564" s="1505"/>
    </row>
    <row r="565" spans="2:6" ht="12" customHeight="1">
      <c r="B565" s="1103"/>
      <c r="C565" s="1103" t="s">
        <v>144</v>
      </c>
      <c r="D565" s="1506">
        <v>230</v>
      </c>
      <c r="E565" s="1506"/>
      <c r="F565" s="1505">
        <v>230</v>
      </c>
    </row>
    <row r="566" spans="2:6" ht="11.25" customHeight="1">
      <c r="B566" s="1103"/>
      <c r="C566" s="1103" t="s">
        <v>283</v>
      </c>
      <c r="D566" s="1506">
        <v>25</v>
      </c>
      <c r="E566" s="1506"/>
      <c r="F566" s="1505">
        <v>25</v>
      </c>
    </row>
    <row r="567" spans="2:6" ht="14.25" customHeight="1">
      <c r="B567" s="1103"/>
      <c r="C567" s="1103" t="s">
        <v>284</v>
      </c>
      <c r="D567" s="1506">
        <v>39</v>
      </c>
      <c r="E567" s="1506"/>
      <c r="F567" s="1505">
        <v>39</v>
      </c>
    </row>
    <row r="568" spans="2:6" ht="12.75" customHeight="1">
      <c r="B568" s="1103"/>
      <c r="C568" s="1103" t="s">
        <v>285</v>
      </c>
      <c r="D568" s="1506">
        <v>60</v>
      </c>
      <c r="E568" s="1506"/>
      <c r="F568" s="1505">
        <v>60</v>
      </c>
    </row>
    <row r="569" spans="2:6" ht="2.25" customHeight="1">
      <c r="B569" s="1103"/>
      <c r="C569" s="1200"/>
      <c r="D569" s="1506"/>
      <c r="E569" s="1506"/>
      <c r="F569" s="1506"/>
    </row>
    <row r="570" spans="1:6" ht="12.75" customHeight="1">
      <c r="A570" s="1507"/>
      <c r="B570" s="1508" t="s">
        <v>286</v>
      </c>
      <c r="C570" s="1509"/>
      <c r="D570" s="1510">
        <f>SUM(D560:D569)</f>
        <v>725</v>
      </c>
      <c r="E570" s="1510">
        <f>SUM(E560:E569)</f>
        <v>0</v>
      </c>
      <c r="F570" s="1510">
        <f>SUM(F560:F569)</f>
        <v>725</v>
      </c>
    </row>
    <row r="571" spans="1:6" ht="2.25" customHeight="1">
      <c r="A571" s="1511"/>
      <c r="B571" s="1511"/>
      <c r="C571" s="1504"/>
      <c r="D571" s="1512"/>
      <c r="E571" s="1512"/>
      <c r="F571" s="1512"/>
    </row>
    <row r="572" spans="1:6" ht="15" customHeight="1">
      <c r="A572" s="1503">
        <v>17</v>
      </c>
      <c r="B572" s="1504" t="s">
        <v>287</v>
      </c>
      <c r="C572" s="1089"/>
      <c r="D572" s="1505"/>
      <c r="E572" s="1505"/>
      <c r="F572" s="1505"/>
    </row>
    <row r="573" spans="1:6" ht="12.75" customHeight="1">
      <c r="A573" s="1503"/>
      <c r="B573" s="1089" t="s">
        <v>1241</v>
      </c>
      <c r="D573" s="1505"/>
      <c r="E573" s="1505"/>
      <c r="F573" s="1505"/>
    </row>
    <row r="574" spans="1:6" ht="12.75" customHeight="1">
      <c r="A574" s="1503"/>
      <c r="B574" s="1089"/>
      <c r="C574" s="1089" t="s">
        <v>170</v>
      </c>
      <c r="D574" s="1505">
        <v>150</v>
      </c>
      <c r="E574" s="1505"/>
      <c r="F574" s="1505">
        <v>150</v>
      </c>
    </row>
    <row r="575" spans="1:6" ht="12.75" customHeight="1">
      <c r="A575" s="1503"/>
      <c r="B575" s="1089"/>
      <c r="C575" s="1089" t="s">
        <v>183</v>
      </c>
      <c r="D575" s="1505">
        <v>5</v>
      </c>
      <c r="E575" s="1505"/>
      <c r="F575" s="1505">
        <v>5</v>
      </c>
    </row>
    <row r="576" spans="1:6" ht="12.75" customHeight="1">
      <c r="A576" s="1503"/>
      <c r="B576" s="1089"/>
      <c r="C576" s="1089" t="s">
        <v>288</v>
      </c>
      <c r="D576" s="1505">
        <v>50</v>
      </c>
      <c r="E576" s="1505"/>
      <c r="F576" s="1505">
        <v>50</v>
      </c>
    </row>
    <row r="577" spans="1:6" ht="12.75" customHeight="1">
      <c r="A577" s="1503"/>
      <c r="B577" s="1089"/>
      <c r="C577" s="1089" t="s">
        <v>239</v>
      </c>
      <c r="D577" s="1505">
        <v>1830</v>
      </c>
      <c r="E577" s="1505"/>
      <c r="F577" s="1505">
        <v>1830</v>
      </c>
    </row>
    <row r="578" spans="1:6" ht="12.75" customHeight="1">
      <c r="A578" s="1503"/>
      <c r="B578" s="1089"/>
      <c r="C578" s="1089" t="s">
        <v>289</v>
      </c>
      <c r="D578" s="1505">
        <v>333</v>
      </c>
      <c r="E578" s="1505"/>
      <c r="F578" s="1505">
        <v>333</v>
      </c>
    </row>
    <row r="579" spans="1:6" ht="12.75" customHeight="1">
      <c r="A579" s="1503"/>
      <c r="B579" s="1089" t="s">
        <v>1838</v>
      </c>
      <c r="D579" s="1505">
        <v>635</v>
      </c>
      <c r="E579" s="1505"/>
      <c r="F579" s="1505">
        <v>635</v>
      </c>
    </row>
    <row r="580" spans="1:6" ht="12.75" customHeight="1">
      <c r="A580" s="1503"/>
      <c r="B580" s="1089" t="s">
        <v>1207</v>
      </c>
      <c r="D580" s="1505"/>
      <c r="E580" s="1505"/>
      <c r="F580" s="1505"/>
    </row>
    <row r="581" spans="1:6" ht="12.75" customHeight="1">
      <c r="A581" s="1503"/>
      <c r="B581" s="1089"/>
      <c r="C581" s="1079" t="s">
        <v>239</v>
      </c>
      <c r="D581" s="1505">
        <v>3018</v>
      </c>
      <c r="E581" s="1505"/>
      <c r="F581" s="1505">
        <v>3018</v>
      </c>
    </row>
    <row r="582" spans="1:6" ht="12.75" customHeight="1">
      <c r="A582" s="1503"/>
      <c r="B582" s="1089"/>
      <c r="C582" s="1089" t="s">
        <v>144</v>
      </c>
      <c r="D582" s="1505">
        <v>1540</v>
      </c>
      <c r="E582" s="1505">
        <v>381</v>
      </c>
      <c r="F582" s="1505">
        <v>1921</v>
      </c>
    </row>
    <row r="583" spans="2:6" ht="12.75" customHeight="1">
      <c r="B583" s="1103" t="s">
        <v>1841</v>
      </c>
      <c r="D583" s="1506"/>
      <c r="E583" s="1506"/>
      <c r="F583" s="1505"/>
    </row>
    <row r="584" spans="2:6" ht="12.75" customHeight="1">
      <c r="B584" s="1103"/>
      <c r="C584" s="1103" t="s">
        <v>290</v>
      </c>
      <c r="D584" s="1506">
        <v>500</v>
      </c>
      <c r="E584" s="1506">
        <v>11</v>
      </c>
      <c r="F584" s="1505">
        <v>511</v>
      </c>
    </row>
    <row r="585" spans="2:6" ht="3.75" customHeight="1">
      <c r="B585" s="1103"/>
      <c r="C585" s="1200"/>
      <c r="D585" s="1506"/>
      <c r="E585" s="1506"/>
      <c r="F585" s="1506"/>
    </row>
    <row r="586" spans="1:6" ht="12.75" customHeight="1">
      <c r="A586" s="1507"/>
      <c r="B586" s="1508" t="s">
        <v>291</v>
      </c>
      <c r="C586" s="1509"/>
      <c r="D586" s="1510">
        <f>SUM(D574:D584)</f>
        <v>8061</v>
      </c>
      <c r="E586" s="1510">
        <f>SUM(E574:E584)</f>
        <v>392</v>
      </c>
      <c r="F586" s="1510">
        <f>SUM(F574:F584)</f>
        <v>8453</v>
      </c>
    </row>
    <row r="587" spans="1:6" ht="4.5" customHeight="1">
      <c r="A587" s="1511"/>
      <c r="B587" s="1515"/>
      <c r="C587" s="1515"/>
      <c r="D587" s="1512"/>
      <c r="E587" s="1512"/>
      <c r="F587" s="1512"/>
    </row>
    <row r="588" spans="1:6" ht="15.75" customHeight="1">
      <c r="A588" s="1503">
        <v>18</v>
      </c>
      <c r="B588" s="1504" t="s">
        <v>1921</v>
      </c>
      <c r="C588" s="1089"/>
      <c r="D588" s="1505"/>
      <c r="E588" s="1505"/>
      <c r="F588" s="1505"/>
    </row>
    <row r="589" spans="1:6" ht="13.5" customHeight="1">
      <c r="A589" s="1503"/>
      <c r="B589" s="1089" t="s">
        <v>1241</v>
      </c>
      <c r="D589" s="1505"/>
      <c r="E589" s="1505"/>
      <c r="F589" s="1505"/>
    </row>
    <row r="590" spans="1:6" ht="15.75" customHeight="1">
      <c r="A590" s="1503"/>
      <c r="B590" s="1089"/>
      <c r="C590" s="1089" t="s">
        <v>292</v>
      </c>
      <c r="D590" s="1505">
        <v>131</v>
      </c>
      <c r="E590" s="1505"/>
      <c r="F590" s="1505">
        <v>131</v>
      </c>
    </row>
    <row r="591" spans="1:6" ht="9" customHeight="1">
      <c r="A591" s="1503"/>
      <c r="B591" s="1089"/>
      <c r="C591" s="1089" t="s">
        <v>293</v>
      </c>
      <c r="D591" s="1505">
        <v>1023</v>
      </c>
      <c r="E591" s="1505"/>
      <c r="F591" s="1505">
        <v>1023</v>
      </c>
    </row>
    <row r="592" spans="1:6" ht="12.75" customHeight="1">
      <c r="A592" s="1503"/>
      <c r="B592" s="1089"/>
      <c r="C592" s="1089" t="s">
        <v>156</v>
      </c>
      <c r="D592" s="1505">
        <v>373</v>
      </c>
      <c r="E592" s="1505"/>
      <c r="F592" s="1505">
        <v>373</v>
      </c>
    </row>
    <row r="593" spans="1:6" ht="12.75" customHeight="1">
      <c r="A593" s="1503"/>
      <c r="B593" s="1089"/>
      <c r="C593" s="1089" t="s">
        <v>294</v>
      </c>
      <c r="D593" s="1505">
        <v>559</v>
      </c>
      <c r="E593" s="1505"/>
      <c r="F593" s="1505">
        <v>559</v>
      </c>
    </row>
    <row r="594" spans="1:6" ht="12" customHeight="1">
      <c r="A594" s="1503"/>
      <c r="B594" s="1089" t="s">
        <v>1838</v>
      </c>
      <c r="D594" s="1505">
        <v>1868</v>
      </c>
      <c r="E594" s="1505"/>
      <c r="F594" s="1505">
        <v>1868</v>
      </c>
    </row>
    <row r="595" spans="2:6" ht="13.5" customHeight="1">
      <c r="B595" s="1110" t="s">
        <v>1207</v>
      </c>
      <c r="D595" s="1505"/>
      <c r="E595" s="1505"/>
      <c r="F595" s="1505"/>
    </row>
    <row r="596" spans="2:6" ht="15.75" customHeight="1">
      <c r="B596" s="1110"/>
      <c r="C596" s="1110" t="s">
        <v>144</v>
      </c>
      <c r="D596" s="1505">
        <v>7069</v>
      </c>
      <c r="E596" s="1505">
        <v>17</v>
      </c>
      <c r="F596" s="1505">
        <v>7086</v>
      </c>
    </row>
    <row r="597" spans="2:6" ht="12.75" customHeight="1">
      <c r="B597" s="1103"/>
      <c r="C597" s="1103" t="s">
        <v>295</v>
      </c>
      <c r="D597" s="1506">
        <v>1101</v>
      </c>
      <c r="E597" s="1506"/>
      <c r="F597" s="1505">
        <v>1101</v>
      </c>
    </row>
    <row r="598" spans="2:6" ht="15.75" customHeight="1">
      <c r="B598" s="1103"/>
      <c r="C598" s="1103" t="s">
        <v>294</v>
      </c>
      <c r="D598" s="1506">
        <v>982</v>
      </c>
      <c r="E598" s="1506"/>
      <c r="F598" s="1505">
        <v>982</v>
      </c>
    </row>
    <row r="599" spans="2:6" ht="13.5" customHeight="1">
      <c r="B599" s="1110"/>
      <c r="C599" s="1110" t="s">
        <v>1908</v>
      </c>
      <c r="D599" s="1505">
        <v>3166</v>
      </c>
      <c r="E599" s="1505"/>
      <c r="F599" s="1505">
        <v>3166</v>
      </c>
    </row>
    <row r="600" spans="2:6" ht="15.75" customHeight="1">
      <c r="B600" s="1103"/>
      <c r="C600" s="1103" t="s">
        <v>162</v>
      </c>
      <c r="D600" s="1506">
        <v>960</v>
      </c>
      <c r="E600" s="1506"/>
      <c r="F600" s="1505">
        <v>960</v>
      </c>
    </row>
    <row r="601" spans="2:6" ht="12.75" customHeight="1">
      <c r="B601" s="1103"/>
      <c r="C601" s="1103" t="s">
        <v>296</v>
      </c>
      <c r="D601" s="1506">
        <v>797</v>
      </c>
      <c r="E601" s="1506"/>
      <c r="F601" s="1505">
        <v>797</v>
      </c>
    </row>
    <row r="602" spans="2:6" ht="13.5" customHeight="1">
      <c r="B602" s="1103"/>
      <c r="C602" s="1103" t="s">
        <v>297</v>
      </c>
      <c r="D602" s="1506">
        <v>2607</v>
      </c>
      <c r="E602" s="1506"/>
      <c r="F602" s="1505">
        <v>2607</v>
      </c>
    </row>
    <row r="603" spans="2:6" ht="12.75" customHeight="1">
      <c r="B603" s="1103"/>
      <c r="C603" s="1103" t="s">
        <v>298</v>
      </c>
      <c r="D603" s="1506">
        <v>185</v>
      </c>
      <c r="E603" s="1506"/>
      <c r="F603" s="1505">
        <v>185</v>
      </c>
    </row>
    <row r="604" spans="2:6" ht="15" customHeight="1">
      <c r="B604" s="1103"/>
      <c r="C604" s="1103" t="s">
        <v>299</v>
      </c>
      <c r="D604" s="1506">
        <v>389</v>
      </c>
      <c r="E604" s="1506"/>
      <c r="F604" s="1505">
        <v>389</v>
      </c>
    </row>
    <row r="605" spans="2:6" ht="13.5" customHeight="1">
      <c r="B605" s="1103"/>
      <c r="C605" s="1103" t="s">
        <v>165</v>
      </c>
      <c r="D605" s="1506">
        <v>193</v>
      </c>
      <c r="E605" s="1506"/>
      <c r="F605" s="1505">
        <v>193</v>
      </c>
    </row>
    <row r="606" spans="2:6" ht="14.25" customHeight="1">
      <c r="B606" s="1103"/>
      <c r="C606" s="1103" t="s">
        <v>300</v>
      </c>
      <c r="D606" s="1506">
        <v>536</v>
      </c>
      <c r="E606" s="1506"/>
      <c r="F606" s="1505">
        <v>536</v>
      </c>
    </row>
    <row r="607" spans="2:6" ht="11.25" customHeight="1">
      <c r="B607" s="1103" t="s">
        <v>1457</v>
      </c>
      <c r="C607" s="1103"/>
      <c r="D607" s="1506"/>
      <c r="E607" s="1506"/>
      <c r="F607" s="1505"/>
    </row>
    <row r="608" spans="2:6" ht="12.75" customHeight="1">
      <c r="B608" s="1103"/>
      <c r="C608" s="1103" t="s">
        <v>294</v>
      </c>
      <c r="D608" s="1506">
        <v>335</v>
      </c>
      <c r="E608" s="1506"/>
      <c r="F608" s="1505">
        <v>335</v>
      </c>
    </row>
    <row r="609" spans="2:6" ht="12.75" customHeight="1">
      <c r="B609" s="1103" t="s">
        <v>1841</v>
      </c>
      <c r="D609" s="1506"/>
      <c r="E609" s="1506"/>
      <c r="F609" s="1505"/>
    </row>
    <row r="610" spans="2:6" ht="12" customHeight="1">
      <c r="B610" s="1103"/>
      <c r="C610" s="1079" t="s">
        <v>301</v>
      </c>
      <c r="D610" s="1506">
        <v>1190</v>
      </c>
      <c r="E610" s="1506"/>
      <c r="F610" s="1505">
        <v>1190</v>
      </c>
    </row>
    <row r="611" spans="2:6" ht="15.75" customHeight="1">
      <c r="B611" s="1103"/>
      <c r="C611" s="1079" t="s">
        <v>302</v>
      </c>
      <c r="D611" s="1506">
        <v>477</v>
      </c>
      <c r="E611" s="1506"/>
      <c r="F611" s="1505">
        <v>477</v>
      </c>
    </row>
    <row r="612" spans="2:6" ht="12.75" customHeight="1">
      <c r="B612" s="1103"/>
      <c r="C612" s="1103" t="s">
        <v>303</v>
      </c>
      <c r="D612" s="1506">
        <v>333</v>
      </c>
      <c r="E612" s="1506"/>
      <c r="F612" s="1505">
        <v>333</v>
      </c>
    </row>
    <row r="613" spans="2:6" ht="9.75" customHeight="1">
      <c r="B613" s="1103" t="s">
        <v>1843</v>
      </c>
      <c r="C613" s="1103"/>
      <c r="D613" s="1506"/>
      <c r="E613" s="1506"/>
      <c r="F613" s="1505"/>
    </row>
    <row r="614" spans="2:6" ht="16.5" customHeight="1">
      <c r="B614" s="1103"/>
      <c r="C614" s="1103" t="s">
        <v>294</v>
      </c>
      <c r="D614" s="1506">
        <v>2945</v>
      </c>
      <c r="E614" s="1506"/>
      <c r="F614" s="1505">
        <v>2945</v>
      </c>
    </row>
    <row r="615" spans="1:6" ht="14.25" customHeight="1">
      <c r="A615" s="1507"/>
      <c r="B615" s="1508" t="s">
        <v>304</v>
      </c>
      <c r="C615" s="1509"/>
      <c r="D615" s="1510">
        <f>SUM(D589:D614)</f>
        <v>27219</v>
      </c>
      <c r="E615" s="1510">
        <f>SUM(E589:E614)</f>
        <v>17</v>
      </c>
      <c r="F615" s="1510">
        <f>SUM(F589:F614)</f>
        <v>27236</v>
      </c>
    </row>
    <row r="616" spans="1:6" ht="6.75" customHeight="1">
      <c r="A616" s="1511"/>
      <c r="B616" s="1511"/>
      <c r="C616" s="1504"/>
      <c r="D616" s="1512"/>
      <c r="E616" s="1512"/>
      <c r="F616" s="1512"/>
    </row>
    <row r="617" spans="1:6" ht="15.75" customHeight="1">
      <c r="A617" s="1503">
        <v>19</v>
      </c>
      <c r="B617" s="1504" t="s">
        <v>1863</v>
      </c>
      <c r="C617" s="1089"/>
      <c r="D617" s="1505"/>
      <c r="E617" s="1505"/>
      <c r="F617" s="1505"/>
    </row>
    <row r="618" spans="1:6" ht="12.75" customHeight="1">
      <c r="A618" s="1503"/>
      <c r="B618" s="1537" t="s">
        <v>1241</v>
      </c>
      <c r="C618" s="1089"/>
      <c r="D618" s="1505"/>
      <c r="E618" s="1505"/>
      <c r="F618" s="1505"/>
    </row>
    <row r="619" spans="1:6" ht="15.75" customHeight="1">
      <c r="A619" s="1503"/>
      <c r="B619" s="1504"/>
      <c r="C619" s="1089" t="s">
        <v>156</v>
      </c>
      <c r="D619" s="1505">
        <v>237</v>
      </c>
      <c r="E619" s="1505"/>
      <c r="F619" s="1505">
        <v>237</v>
      </c>
    </row>
    <row r="620" spans="1:6" ht="15.75" customHeight="1">
      <c r="A620" s="1503"/>
      <c r="B620" s="1537" t="s">
        <v>1838</v>
      </c>
      <c r="C620" s="1089"/>
      <c r="D620" s="1505">
        <v>77</v>
      </c>
      <c r="E620" s="1505"/>
      <c r="F620" s="1505">
        <v>77</v>
      </c>
    </row>
    <row r="621" spans="2:6" ht="18" customHeight="1">
      <c r="B621" s="1110" t="s">
        <v>1207</v>
      </c>
      <c r="D621" s="1505"/>
      <c r="E621" s="1505"/>
      <c r="F621" s="1505"/>
    </row>
    <row r="622" spans="2:6" ht="15.75" customHeight="1">
      <c r="B622" s="1110"/>
      <c r="C622" s="1110" t="s">
        <v>295</v>
      </c>
      <c r="D622" s="1505">
        <v>1765</v>
      </c>
      <c r="E622" s="1505"/>
      <c r="F622" s="1505">
        <v>1765</v>
      </c>
    </row>
    <row r="623" spans="2:6" ht="19.5" customHeight="1">
      <c r="B623" s="1110"/>
      <c r="C623" s="1110" t="s">
        <v>305</v>
      </c>
      <c r="D623" s="1505">
        <v>786</v>
      </c>
      <c r="E623" s="1505"/>
      <c r="F623" s="1505">
        <v>786</v>
      </c>
    </row>
    <row r="624" spans="2:6" ht="18.75" customHeight="1">
      <c r="B624" s="1110"/>
      <c r="C624" s="1110" t="s">
        <v>306</v>
      </c>
      <c r="D624" s="1505">
        <v>509</v>
      </c>
      <c r="E624" s="1505"/>
      <c r="F624" s="1505">
        <v>509</v>
      </c>
    </row>
    <row r="625" spans="2:6" ht="16.5" customHeight="1">
      <c r="B625" s="1110" t="s">
        <v>1841</v>
      </c>
      <c r="C625" s="1110"/>
      <c r="D625" s="1505"/>
      <c r="E625" s="1505"/>
      <c r="F625" s="1505"/>
    </row>
    <row r="626" spans="2:6" ht="16.5" customHeight="1">
      <c r="B626" s="1110"/>
      <c r="C626" s="1110" t="s">
        <v>307</v>
      </c>
      <c r="D626" s="1505">
        <v>382</v>
      </c>
      <c r="E626" s="1505"/>
      <c r="F626" s="1505">
        <v>382</v>
      </c>
    </row>
    <row r="627" spans="2:6" ht="17.25" customHeight="1">
      <c r="B627" s="1110"/>
      <c r="C627" s="1110" t="s">
        <v>308</v>
      </c>
      <c r="D627" s="1505">
        <v>76</v>
      </c>
      <c r="E627" s="1505"/>
      <c r="F627" s="1505">
        <v>76</v>
      </c>
    </row>
    <row r="628" spans="2:6" ht="1.5" customHeight="1">
      <c r="B628" s="1110"/>
      <c r="C628" s="1110"/>
      <c r="D628" s="1505"/>
      <c r="E628" s="1505"/>
      <c r="F628" s="1505"/>
    </row>
    <row r="629" spans="1:6" ht="15.75" customHeight="1">
      <c r="A629" s="1507"/>
      <c r="B629" s="1508" t="s">
        <v>309</v>
      </c>
      <c r="C629" s="1509"/>
      <c r="D629" s="1510">
        <f>SUM(D618:D627)</f>
        <v>3832</v>
      </c>
      <c r="E629" s="1510">
        <f>SUM(E618:E627)</f>
        <v>0</v>
      </c>
      <c r="F629" s="1510">
        <f>SUM(F618:F627)</f>
        <v>3832</v>
      </c>
    </row>
    <row r="630" spans="1:6" ht="1.5" customHeight="1">
      <c r="A630" s="1511"/>
      <c r="B630" s="1511"/>
      <c r="C630" s="1511"/>
      <c r="D630" s="1512"/>
      <c r="E630" s="1512"/>
      <c r="F630" s="1512"/>
    </row>
    <row r="631" spans="1:6" ht="15.75" customHeight="1">
      <c r="A631" s="1503">
        <v>20</v>
      </c>
      <c r="B631" s="1504" t="s">
        <v>1864</v>
      </c>
      <c r="C631" s="1089"/>
      <c r="D631" s="1505"/>
      <c r="E631" s="1505"/>
      <c r="F631" s="1505"/>
    </row>
    <row r="632" spans="2:6" ht="15.75" customHeight="1">
      <c r="B632" s="1110" t="s">
        <v>1241</v>
      </c>
      <c r="D632" s="1505"/>
      <c r="E632" s="1505"/>
      <c r="F632" s="1505"/>
    </row>
    <row r="633" spans="2:6" ht="15.75" customHeight="1">
      <c r="B633" s="1110"/>
      <c r="C633" s="1110" t="s">
        <v>156</v>
      </c>
      <c r="D633" s="1505">
        <v>2608</v>
      </c>
      <c r="E633" s="1505"/>
      <c r="F633" s="1505">
        <v>2608</v>
      </c>
    </row>
    <row r="634" spans="2:6" ht="18.75" customHeight="1">
      <c r="B634" s="1110"/>
      <c r="C634" s="1110" t="s">
        <v>263</v>
      </c>
      <c r="D634" s="1505">
        <v>4253</v>
      </c>
      <c r="E634" s="1505"/>
      <c r="F634" s="1505">
        <v>4253</v>
      </c>
    </row>
    <row r="635" spans="2:6" ht="14.25" customHeight="1">
      <c r="B635" s="1110"/>
      <c r="C635" s="1110" t="s">
        <v>310</v>
      </c>
      <c r="D635" s="1505">
        <v>1496</v>
      </c>
      <c r="E635" s="1505"/>
      <c r="F635" s="1505">
        <v>1496</v>
      </c>
    </row>
    <row r="636" spans="2:6" ht="14.25" customHeight="1">
      <c r="B636" s="1110"/>
      <c r="C636" s="1110" t="s">
        <v>183</v>
      </c>
      <c r="D636" s="1505">
        <v>90</v>
      </c>
      <c r="E636" s="1505"/>
      <c r="F636" s="1505">
        <v>90</v>
      </c>
    </row>
    <row r="637" spans="2:6" ht="14.25" customHeight="1">
      <c r="B637" s="1110"/>
      <c r="C637" s="1110" t="s">
        <v>311</v>
      </c>
      <c r="D637" s="1505">
        <v>11</v>
      </c>
      <c r="E637" s="1505"/>
      <c r="F637" s="1505">
        <v>11</v>
      </c>
    </row>
    <row r="638" spans="2:6" ht="14.25" customHeight="1">
      <c r="B638" s="1110"/>
      <c r="C638" s="1110" t="s">
        <v>179</v>
      </c>
      <c r="D638" s="1505">
        <v>1</v>
      </c>
      <c r="E638" s="1505"/>
      <c r="F638" s="1505">
        <v>1</v>
      </c>
    </row>
    <row r="639" spans="2:6" ht="14.25" customHeight="1">
      <c r="B639" s="1110" t="s">
        <v>1838</v>
      </c>
      <c r="C639" s="1110"/>
      <c r="D639" s="1505">
        <v>2187</v>
      </c>
      <c r="E639" s="1505"/>
      <c r="F639" s="1505">
        <v>2187</v>
      </c>
    </row>
    <row r="640" spans="2:6" ht="15.75" customHeight="1">
      <c r="B640" s="1110" t="s">
        <v>1207</v>
      </c>
      <c r="D640" s="1505"/>
      <c r="E640" s="1505"/>
      <c r="F640" s="1505"/>
    </row>
    <row r="641" spans="2:6" ht="15" customHeight="1">
      <c r="B641" s="1110"/>
      <c r="C641" s="1110" t="s">
        <v>295</v>
      </c>
      <c r="D641" s="1505">
        <v>2344</v>
      </c>
      <c r="E641" s="1505"/>
      <c r="F641" s="1505">
        <v>2344</v>
      </c>
    </row>
    <row r="642" spans="2:6" ht="15" customHeight="1">
      <c r="B642" s="1110"/>
      <c r="C642" s="1110" t="s">
        <v>305</v>
      </c>
      <c r="D642" s="1505">
        <v>2048</v>
      </c>
      <c r="E642" s="1505"/>
      <c r="F642" s="1505">
        <v>2048</v>
      </c>
    </row>
    <row r="643" spans="2:6" ht="15" customHeight="1">
      <c r="B643" s="1110"/>
      <c r="C643" s="1110" t="s">
        <v>312</v>
      </c>
      <c r="D643" s="1505">
        <v>102</v>
      </c>
      <c r="E643" s="1505"/>
      <c r="F643" s="1505">
        <v>102</v>
      </c>
    </row>
    <row r="644" spans="2:6" ht="15" customHeight="1">
      <c r="B644" s="1110"/>
      <c r="C644" s="1110" t="s">
        <v>313</v>
      </c>
      <c r="D644" s="1505">
        <v>1005</v>
      </c>
      <c r="E644" s="1505"/>
      <c r="F644" s="1505">
        <v>1005</v>
      </c>
    </row>
    <row r="645" spans="2:6" ht="15" customHeight="1">
      <c r="B645" s="1103" t="s">
        <v>1841</v>
      </c>
      <c r="D645" s="1506"/>
      <c r="E645" s="1506"/>
      <c r="F645" s="1505"/>
    </row>
    <row r="646" spans="2:6" ht="15" customHeight="1">
      <c r="B646" s="1103"/>
      <c r="C646" s="1103" t="s">
        <v>314</v>
      </c>
      <c r="D646" s="1506"/>
      <c r="E646" s="1506">
        <v>1620</v>
      </c>
      <c r="F646" s="1505">
        <v>1620</v>
      </c>
    </row>
    <row r="647" spans="2:6" ht="6" customHeight="1">
      <c r="B647" s="1103"/>
      <c r="C647" s="1103"/>
      <c r="D647" s="1506"/>
      <c r="E647" s="1506"/>
      <c r="F647" s="1505"/>
    </row>
    <row r="648" spans="1:6" ht="15" customHeight="1">
      <c r="A648" s="1507"/>
      <c r="B648" s="1508" t="s">
        <v>315</v>
      </c>
      <c r="C648" s="1509"/>
      <c r="D648" s="1510">
        <f>SUM(D632:D646)</f>
        <v>16145</v>
      </c>
      <c r="E648" s="1510">
        <f>SUM(E632:E646)</f>
        <v>1620</v>
      </c>
      <c r="F648" s="1510">
        <f>SUM(F632:F646)</f>
        <v>17765</v>
      </c>
    </row>
    <row r="649" spans="1:6" ht="6" customHeight="1">
      <c r="A649" s="1511"/>
      <c r="B649" s="1511"/>
      <c r="C649" s="1504"/>
      <c r="D649" s="1512"/>
      <c r="E649" s="1512"/>
      <c r="F649" s="1512"/>
    </row>
    <row r="650" spans="1:6" ht="15" customHeight="1">
      <c r="A650" s="1503">
        <v>21</v>
      </c>
      <c r="B650" s="1504" t="s">
        <v>1996</v>
      </c>
      <c r="C650" s="1089"/>
      <c r="D650" s="1505"/>
      <c r="E650" s="1505"/>
      <c r="F650" s="1505"/>
    </row>
    <row r="651" spans="2:6" ht="15" customHeight="1">
      <c r="B651" s="1110" t="s">
        <v>1207</v>
      </c>
      <c r="D651" s="1505"/>
      <c r="E651" s="1505"/>
      <c r="F651" s="1505"/>
    </row>
    <row r="652" spans="2:6" ht="15" customHeight="1">
      <c r="B652" s="1110"/>
      <c r="C652" s="1079" t="s">
        <v>316</v>
      </c>
      <c r="D652" s="1505">
        <v>539</v>
      </c>
      <c r="E652" s="1505"/>
      <c r="F652" s="1505">
        <v>539</v>
      </c>
    </row>
    <row r="653" spans="2:6" ht="15" customHeight="1">
      <c r="B653" s="1110"/>
      <c r="C653" s="1079" t="s">
        <v>317</v>
      </c>
      <c r="D653" s="1505">
        <v>85</v>
      </c>
      <c r="E653" s="1505"/>
      <c r="F653" s="1505">
        <v>85</v>
      </c>
    </row>
    <row r="654" spans="2:6" ht="15" customHeight="1">
      <c r="B654" s="1110"/>
      <c r="C654" s="1079" t="s">
        <v>183</v>
      </c>
      <c r="D654" s="1505">
        <v>39</v>
      </c>
      <c r="E654" s="1505"/>
      <c r="F654" s="1505">
        <v>39</v>
      </c>
    </row>
    <row r="655" spans="2:6" ht="15" customHeight="1">
      <c r="B655" s="1110"/>
      <c r="C655" s="1079" t="s">
        <v>173</v>
      </c>
      <c r="D655" s="1505">
        <v>25</v>
      </c>
      <c r="E655" s="1505"/>
      <c r="F655" s="1505">
        <v>25</v>
      </c>
    </row>
    <row r="656" spans="2:6" ht="15" customHeight="1">
      <c r="B656" s="1103"/>
      <c r="C656" s="1103" t="s">
        <v>318</v>
      </c>
      <c r="D656" s="1506"/>
      <c r="E656" s="1506">
        <v>3077</v>
      </c>
      <c r="F656" s="1505">
        <v>3077</v>
      </c>
    </row>
    <row r="657" spans="2:6" ht="3.75" customHeight="1">
      <c r="B657" s="1103"/>
      <c r="C657" s="1200"/>
      <c r="D657" s="1506"/>
      <c r="E657" s="1506"/>
      <c r="F657" s="1506"/>
    </row>
    <row r="658" spans="1:6" ht="15" customHeight="1">
      <c r="A658" s="1507"/>
      <c r="B658" s="1508" t="s">
        <v>319</v>
      </c>
      <c r="C658" s="1509"/>
      <c r="D658" s="1510">
        <f>SUM(D652:D657)</f>
        <v>688</v>
      </c>
      <c r="E658" s="1510">
        <f>SUM(E652:E657)</f>
        <v>3077</v>
      </c>
      <c r="F658" s="1510">
        <f>SUM(F652:F657)</f>
        <v>3765</v>
      </c>
    </row>
    <row r="659" ht="4.5" customHeight="1"/>
    <row r="660" spans="1:6" ht="15" customHeight="1">
      <c r="A660" s="1503">
        <v>22</v>
      </c>
      <c r="B660" s="1504" t="s">
        <v>1924</v>
      </c>
      <c r="C660" s="1089"/>
      <c r="D660" s="1505"/>
      <c r="E660" s="1505"/>
      <c r="F660" s="1505"/>
    </row>
    <row r="661" spans="1:6" ht="15" customHeight="1">
      <c r="A661" s="1503"/>
      <c r="B661" s="1537" t="s">
        <v>1207</v>
      </c>
      <c r="C661" s="1089"/>
      <c r="D661" s="1505"/>
      <c r="E661" s="1505"/>
      <c r="F661" s="1505"/>
    </row>
    <row r="662" spans="1:6" ht="15" customHeight="1">
      <c r="A662" s="1503"/>
      <c r="B662" s="1504"/>
      <c r="C662" s="1089" t="s">
        <v>320</v>
      </c>
      <c r="D662" s="1505">
        <v>998</v>
      </c>
      <c r="E662" s="1505"/>
      <c r="F662" s="1505">
        <v>998</v>
      </c>
    </row>
    <row r="663" spans="1:6" ht="15" customHeight="1">
      <c r="A663" s="1503"/>
      <c r="B663" s="1537" t="s">
        <v>321</v>
      </c>
      <c r="C663" s="1089"/>
      <c r="D663" s="1505"/>
      <c r="E663" s="1505"/>
      <c r="F663" s="1505"/>
    </row>
    <row r="664" spans="1:6" ht="15" customHeight="1">
      <c r="A664" s="1503"/>
      <c r="B664" s="1504"/>
      <c r="C664" s="1089" t="s">
        <v>322</v>
      </c>
      <c r="D664" s="1505">
        <v>7558</v>
      </c>
      <c r="E664" s="1505"/>
      <c r="F664" s="1505">
        <v>7558</v>
      </c>
    </row>
    <row r="665" spans="1:6" ht="15" customHeight="1">
      <c r="A665" s="1503"/>
      <c r="B665" s="1504"/>
      <c r="C665" s="1089"/>
      <c r="D665" s="1505"/>
      <c r="E665" s="1505"/>
      <c r="F665" s="1505"/>
    </row>
    <row r="666" spans="1:6" ht="15" customHeight="1">
      <c r="A666" s="1507"/>
      <c r="B666" s="1538" t="s">
        <v>323</v>
      </c>
      <c r="C666" s="1539"/>
      <c r="D666" s="1510">
        <f>SUM(D661:D665)</f>
        <v>8556</v>
      </c>
      <c r="E666" s="1510">
        <f>SUM(E661:E665)</f>
        <v>0</v>
      </c>
      <c r="F666" s="1510">
        <f>SUM(F661:F665)</f>
        <v>8556</v>
      </c>
    </row>
    <row r="667" ht="11.25" customHeight="1" thickBot="1"/>
    <row r="668" spans="1:6" ht="17.25" customHeight="1" thickBot="1">
      <c r="A668" s="1540" t="s">
        <v>137</v>
      </c>
      <c r="B668" s="1541"/>
      <c r="C668" s="1542"/>
      <c r="D668" s="1543">
        <f>SUM(D9:D666)/2-D108-D555</f>
        <v>245900</v>
      </c>
      <c r="E668" s="1543">
        <f>SUM(E9:E666)/2-E108-E555</f>
        <v>32165</v>
      </c>
      <c r="F668" s="1543">
        <f>SUM(F9:F666)/2-F108-F555</f>
        <v>278065</v>
      </c>
    </row>
  </sheetData>
  <mergeCells count="49">
    <mergeCell ref="B322:C322"/>
    <mergeCell ref="B300:C300"/>
    <mergeCell ref="B313:C313"/>
    <mergeCell ref="B108:C108"/>
    <mergeCell ref="B119:C119"/>
    <mergeCell ref="B176:C176"/>
    <mergeCell ref="B222:C222"/>
    <mergeCell ref="B242:C242"/>
    <mergeCell ref="B257:C257"/>
    <mergeCell ref="B270:C270"/>
    <mergeCell ref="B5:C5"/>
    <mergeCell ref="B6:C6"/>
    <mergeCell ref="B62:C62"/>
    <mergeCell ref="B283:C283"/>
    <mergeCell ref="B191:C191"/>
    <mergeCell ref="B206:C206"/>
    <mergeCell ref="B214:C214"/>
    <mergeCell ref="B25:C25"/>
    <mergeCell ref="B40:C40"/>
    <mergeCell ref="B68:C68"/>
    <mergeCell ref="B84:C84"/>
    <mergeCell ref="B130:C130"/>
    <mergeCell ref="B146:C146"/>
    <mergeCell ref="B163:C163"/>
    <mergeCell ref="B335:C335"/>
    <mergeCell ref="B351:C351"/>
    <mergeCell ref="B363:C363"/>
    <mergeCell ref="B372:C372"/>
    <mergeCell ref="B384:C384"/>
    <mergeCell ref="B396:C396"/>
    <mergeCell ref="B405:C405"/>
    <mergeCell ref="B416:C416"/>
    <mergeCell ref="B428:C428"/>
    <mergeCell ref="B443:C443"/>
    <mergeCell ref="B453:C453"/>
    <mergeCell ref="B467:C467"/>
    <mergeCell ref="B481:C481"/>
    <mergeCell ref="B497:C497"/>
    <mergeCell ref="B506:C506"/>
    <mergeCell ref="B527:C527"/>
    <mergeCell ref="B555:C555"/>
    <mergeCell ref="B570:C570"/>
    <mergeCell ref="B586:C586"/>
    <mergeCell ref="B615:C615"/>
    <mergeCell ref="A668:C668"/>
    <mergeCell ref="B629:C629"/>
    <mergeCell ref="B648:C648"/>
    <mergeCell ref="B658:C658"/>
    <mergeCell ref="B666:C666"/>
  </mergeCells>
  <printOptions horizontalCentered="1"/>
  <pageMargins left="0.3937007874015748" right="0.3937007874015748" top="0.7874015748031497" bottom="0.3937007874015748" header="0.5118110236220472" footer="0"/>
  <pageSetup horizontalDpi="600" verticalDpi="600" orientation="portrait" paperSize="9" scale="95" r:id="rId2"/>
  <headerFooter alignWithMargins="0">
    <oddHeader>&amp;C&amp;"Times New Roman CE,Normál"&amp;8 5/b. sz. melléklet - &amp;P. oldal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6"/>
  </sheetPr>
  <dimension ref="A1:F185"/>
  <sheetViews>
    <sheetView showGridLines="0" showZeros="0" workbookViewId="0" topLeftCell="A1">
      <selection activeCell="H5" sqref="H5"/>
    </sheetView>
  </sheetViews>
  <sheetFormatPr defaultColWidth="9.140625" defaultRowHeight="12.75"/>
  <cols>
    <col min="1" max="1" width="5.7109375" style="1137" customWidth="1"/>
    <col min="2" max="2" width="1.7109375" style="1115" customWidth="1"/>
    <col min="3" max="3" width="55.00390625" style="1103" customWidth="1"/>
    <col min="4" max="4" width="13.7109375" style="1104" customWidth="1"/>
    <col min="5" max="6" width="11.7109375" style="1104" customWidth="1"/>
    <col min="7" max="16384" width="9.140625" style="1103" customWidth="1"/>
  </cols>
  <sheetData>
    <row r="1" spans="1:6" ht="12.75">
      <c r="A1" s="1139" t="s">
        <v>1824</v>
      </c>
      <c r="B1" s="1157"/>
      <c r="F1" s="1081" t="s">
        <v>1239</v>
      </c>
    </row>
    <row r="2" ht="5.25" customHeight="1"/>
    <row r="3" ht="38.25" customHeight="1"/>
    <row r="4" ht="11.25" customHeight="1" thickBot="1">
      <c r="F4" s="1106" t="s">
        <v>1833</v>
      </c>
    </row>
    <row r="5" spans="1:6" ht="31.5" customHeight="1" thickBot="1">
      <c r="A5" s="1107" t="s">
        <v>1203</v>
      </c>
      <c r="B5" s="1158"/>
      <c r="C5" s="1159" t="s">
        <v>1174</v>
      </c>
      <c r="D5" s="1108" t="s">
        <v>1162</v>
      </c>
      <c r="E5" s="1108" t="s">
        <v>1163</v>
      </c>
      <c r="F5" s="1108" t="s">
        <v>1164</v>
      </c>
    </row>
    <row r="6" ht="0.75" customHeight="1"/>
    <row r="7" spans="1:6" s="1164" customFormat="1" ht="15" customHeight="1">
      <c r="A7" s="1160" t="s">
        <v>1240</v>
      </c>
      <c r="B7" s="1161" t="s">
        <v>1241</v>
      </c>
      <c r="C7" s="1162"/>
      <c r="D7" s="1163"/>
      <c r="E7" s="1163"/>
      <c r="F7" s="1163"/>
    </row>
    <row r="8" spans="1:6" ht="15" customHeight="1">
      <c r="A8" s="1116" t="s">
        <v>1001</v>
      </c>
      <c r="B8" s="1165"/>
      <c r="C8" s="1110" t="s">
        <v>1242</v>
      </c>
      <c r="D8" s="1111">
        <v>52</v>
      </c>
      <c r="E8" s="1111">
        <v>200</v>
      </c>
      <c r="F8" s="1111">
        <f aca="true" t="shared" si="0" ref="F8:F33">SUM(D8:E8)</f>
        <v>252</v>
      </c>
    </row>
    <row r="9" spans="1:6" ht="15" customHeight="1">
      <c r="A9" s="1116" t="s">
        <v>1003</v>
      </c>
      <c r="B9" s="1165"/>
      <c r="C9" s="1110" t="s">
        <v>1243</v>
      </c>
      <c r="D9" s="1111">
        <v>67</v>
      </c>
      <c r="E9" s="1111"/>
      <c r="F9" s="1111">
        <f t="shared" si="0"/>
        <v>67</v>
      </c>
    </row>
    <row r="10" spans="1:6" ht="15" customHeight="1">
      <c r="A10" s="1116" t="s">
        <v>1013</v>
      </c>
      <c r="B10" s="1165"/>
      <c r="C10" s="1110" t="s">
        <v>1244</v>
      </c>
      <c r="D10" s="1111">
        <v>18</v>
      </c>
      <c r="E10" s="1111">
        <v>118</v>
      </c>
      <c r="F10" s="1111">
        <f t="shared" si="0"/>
        <v>136</v>
      </c>
    </row>
    <row r="11" spans="1:6" ht="15" customHeight="1">
      <c r="A11" s="1116" t="s">
        <v>1015</v>
      </c>
      <c r="B11" s="1165"/>
      <c r="C11" s="1110" t="s">
        <v>1783</v>
      </c>
      <c r="D11" s="1111">
        <v>250</v>
      </c>
      <c r="E11" s="1111">
        <v>1682</v>
      </c>
      <c r="F11" s="1111">
        <f t="shared" si="0"/>
        <v>1932</v>
      </c>
    </row>
    <row r="12" spans="1:6" ht="15" customHeight="1">
      <c r="A12" s="1116" t="s">
        <v>1017</v>
      </c>
      <c r="B12" s="1165"/>
      <c r="C12" s="1110" t="s">
        <v>1873</v>
      </c>
      <c r="D12" s="1111">
        <v>40</v>
      </c>
      <c r="E12" s="1111">
        <v>200</v>
      </c>
      <c r="F12" s="1111">
        <f t="shared" si="0"/>
        <v>240</v>
      </c>
    </row>
    <row r="13" spans="1:6" ht="15" customHeight="1">
      <c r="A13" s="1116" t="s">
        <v>1019</v>
      </c>
      <c r="B13" s="1165"/>
      <c r="C13" s="1110" t="s">
        <v>1967</v>
      </c>
      <c r="D13" s="1111">
        <v>1536</v>
      </c>
      <c r="E13" s="1111">
        <v>1765</v>
      </c>
      <c r="F13" s="1111">
        <f t="shared" si="0"/>
        <v>3301</v>
      </c>
    </row>
    <row r="14" spans="1:6" ht="15" customHeight="1">
      <c r="A14" s="1116" t="s">
        <v>1021</v>
      </c>
      <c r="B14" s="1165"/>
      <c r="C14" s="1110" t="s">
        <v>1245</v>
      </c>
      <c r="D14" s="1111"/>
      <c r="E14" s="1111"/>
      <c r="F14" s="1111">
        <f t="shared" si="0"/>
        <v>0</v>
      </c>
    </row>
    <row r="15" spans="1:6" ht="15" customHeight="1">
      <c r="A15" s="1116"/>
      <c r="B15" s="1165"/>
      <c r="C15" s="1110" t="s">
        <v>1246</v>
      </c>
      <c r="D15" s="1111">
        <v>613</v>
      </c>
      <c r="E15" s="1111"/>
      <c r="F15" s="1111">
        <f t="shared" si="0"/>
        <v>613</v>
      </c>
    </row>
    <row r="16" spans="1:6" ht="15" customHeight="1">
      <c r="A16" s="1116"/>
      <c r="B16" s="1165"/>
      <c r="C16" s="1110" t="s">
        <v>1247</v>
      </c>
      <c r="D16" s="1111">
        <v>7</v>
      </c>
      <c r="E16" s="1111"/>
      <c r="F16" s="1111">
        <f t="shared" si="0"/>
        <v>7</v>
      </c>
    </row>
    <row r="17" spans="1:6" ht="15" customHeight="1">
      <c r="A17" s="1116"/>
      <c r="B17" s="1165"/>
      <c r="C17" s="1110" t="s">
        <v>1248</v>
      </c>
      <c r="D17" s="1111">
        <v>891</v>
      </c>
      <c r="E17" s="1111"/>
      <c r="F17" s="1111">
        <f t="shared" si="0"/>
        <v>891</v>
      </c>
    </row>
    <row r="18" spans="1:6" ht="15" customHeight="1">
      <c r="A18" s="1116"/>
      <c r="B18" s="1165"/>
      <c r="C18" s="1110" t="s">
        <v>1249</v>
      </c>
      <c r="D18" s="1110">
        <v>321</v>
      </c>
      <c r="E18" s="1111"/>
      <c r="F18" s="1111">
        <f t="shared" si="0"/>
        <v>321</v>
      </c>
    </row>
    <row r="19" spans="1:6" ht="15" customHeight="1">
      <c r="A19" s="1116"/>
      <c r="B19" s="1165"/>
      <c r="C19" s="1110" t="s">
        <v>1250</v>
      </c>
      <c r="D19" s="1111">
        <v>3846</v>
      </c>
      <c r="E19" s="1111"/>
      <c r="F19" s="1111">
        <f t="shared" si="0"/>
        <v>3846</v>
      </c>
    </row>
    <row r="20" spans="1:6" ht="15" customHeight="1">
      <c r="A20" s="1116"/>
      <c r="B20" s="1165"/>
      <c r="C20" s="1110" t="s">
        <v>1251</v>
      </c>
      <c r="D20" s="1110">
        <v>250</v>
      </c>
      <c r="E20" s="1111"/>
      <c r="F20" s="1111">
        <f t="shared" si="0"/>
        <v>250</v>
      </c>
    </row>
    <row r="21" spans="1:6" ht="15" customHeight="1">
      <c r="A21" s="1116"/>
      <c r="B21" s="1165"/>
      <c r="C21" s="1110" t="s">
        <v>1252</v>
      </c>
      <c r="D21" s="1110">
        <v>2819</v>
      </c>
      <c r="E21" s="1111"/>
      <c r="F21" s="1111">
        <f t="shared" si="0"/>
        <v>2819</v>
      </c>
    </row>
    <row r="22" spans="1:6" ht="15" customHeight="1">
      <c r="A22" s="1116"/>
      <c r="B22" s="1165"/>
      <c r="C22" s="1110" t="s">
        <v>1253</v>
      </c>
      <c r="D22" s="1111">
        <v>165</v>
      </c>
      <c r="E22" s="1111"/>
      <c r="F22" s="1111">
        <f t="shared" si="0"/>
        <v>165</v>
      </c>
    </row>
    <row r="23" spans="1:6" ht="15" customHeight="1">
      <c r="A23" s="1116"/>
      <c r="B23" s="1165"/>
      <c r="C23" s="1110" t="s">
        <v>1254</v>
      </c>
      <c r="D23" s="1111"/>
      <c r="E23" s="1111">
        <v>29492</v>
      </c>
      <c r="F23" s="1111">
        <f t="shared" si="0"/>
        <v>29492</v>
      </c>
    </row>
    <row r="24" spans="1:6" ht="15" customHeight="1">
      <c r="A24" s="1116"/>
      <c r="B24" s="1165"/>
      <c r="C24" s="1110" t="s">
        <v>1255</v>
      </c>
      <c r="D24" s="1111">
        <v>6964</v>
      </c>
      <c r="E24" s="1111">
        <v>908</v>
      </c>
      <c r="F24" s="1111">
        <f t="shared" si="0"/>
        <v>7872</v>
      </c>
    </row>
    <row r="25" spans="1:6" ht="15" customHeight="1">
      <c r="A25" s="1116"/>
      <c r="B25" s="1165"/>
      <c r="C25" s="1110" t="s">
        <v>1256</v>
      </c>
      <c r="D25" s="1111">
        <v>10038</v>
      </c>
      <c r="E25" s="1111"/>
      <c r="F25" s="1111">
        <f t="shared" si="0"/>
        <v>10038</v>
      </c>
    </row>
    <row r="26" spans="1:6" ht="13.5" customHeight="1">
      <c r="A26" s="1116" t="s">
        <v>1023</v>
      </c>
      <c r="B26" s="1165"/>
      <c r="C26" s="1110" t="s">
        <v>1257</v>
      </c>
      <c r="D26" s="1111">
        <v>9972</v>
      </c>
      <c r="E26" s="1111"/>
      <c r="F26" s="1111">
        <f t="shared" si="0"/>
        <v>9972</v>
      </c>
    </row>
    <row r="27" spans="1:6" ht="15" customHeight="1">
      <c r="A27" s="1116" t="s">
        <v>1025</v>
      </c>
      <c r="B27" s="1165"/>
      <c r="C27" s="1110" t="s">
        <v>1966</v>
      </c>
      <c r="D27" s="1111"/>
      <c r="E27" s="1111">
        <v>216</v>
      </c>
      <c r="F27" s="1111">
        <f t="shared" si="0"/>
        <v>216</v>
      </c>
    </row>
    <row r="28" spans="1:6" ht="13.5" customHeight="1">
      <c r="A28" s="1116" t="s">
        <v>1046</v>
      </c>
      <c r="B28" s="1165"/>
      <c r="C28" s="1110" t="s">
        <v>1258</v>
      </c>
      <c r="D28" s="1111">
        <v>474</v>
      </c>
      <c r="E28" s="1111"/>
      <c r="F28" s="1111">
        <f t="shared" si="0"/>
        <v>474</v>
      </c>
    </row>
    <row r="29" spans="1:6" ht="12.75" customHeight="1">
      <c r="A29" s="1116" t="s">
        <v>1055</v>
      </c>
      <c r="B29" s="1165"/>
      <c r="C29" s="1110" t="s">
        <v>1732</v>
      </c>
      <c r="D29" s="1111">
        <v>222</v>
      </c>
      <c r="E29" s="1111"/>
      <c r="F29" s="1111">
        <f t="shared" si="0"/>
        <v>222</v>
      </c>
    </row>
    <row r="30" spans="1:6" ht="15" customHeight="1">
      <c r="A30" s="1116" t="s">
        <v>1057</v>
      </c>
      <c r="B30" s="1165"/>
      <c r="C30" s="1110" t="s">
        <v>1909</v>
      </c>
      <c r="D30" s="1111">
        <v>155</v>
      </c>
      <c r="E30" s="1111"/>
      <c r="F30" s="1111">
        <f t="shared" si="0"/>
        <v>155</v>
      </c>
    </row>
    <row r="31" spans="1:6" ht="15" customHeight="1">
      <c r="A31" s="1116" t="s">
        <v>1063</v>
      </c>
      <c r="B31" s="1165"/>
      <c r="C31" s="1110" t="s">
        <v>1894</v>
      </c>
      <c r="D31" s="1111">
        <v>82</v>
      </c>
      <c r="E31" s="1111"/>
      <c r="F31" s="1111">
        <f t="shared" si="0"/>
        <v>82</v>
      </c>
    </row>
    <row r="32" spans="1:6" ht="15" customHeight="1">
      <c r="A32" s="1116" t="s">
        <v>1065</v>
      </c>
      <c r="B32" s="1165"/>
      <c r="C32" s="1110" t="s">
        <v>1907</v>
      </c>
      <c r="D32" s="1111">
        <v>9</v>
      </c>
      <c r="E32" s="1111"/>
      <c r="F32" s="1111">
        <f t="shared" si="0"/>
        <v>9</v>
      </c>
    </row>
    <row r="33" spans="1:6" ht="15" customHeight="1" thickBot="1">
      <c r="A33" s="1116" t="s">
        <v>1086</v>
      </c>
      <c r="B33" s="1165"/>
      <c r="C33" s="1110" t="s">
        <v>1774</v>
      </c>
      <c r="D33" s="1111">
        <v>17</v>
      </c>
      <c r="E33" s="1111">
        <v>489</v>
      </c>
      <c r="F33" s="1111">
        <f t="shared" si="0"/>
        <v>506</v>
      </c>
    </row>
    <row r="34" spans="1:6" s="1115" customFormat="1" ht="15" customHeight="1" thickBot="1">
      <c r="A34" s="1146"/>
      <c r="B34" s="1166" t="s">
        <v>1259</v>
      </c>
      <c r="C34" s="1147" t="s">
        <v>1260</v>
      </c>
      <c r="D34" s="1167">
        <f>SUM(D8:D33)</f>
        <v>38808</v>
      </c>
      <c r="E34" s="1167">
        <f>SUM(E8:E33)</f>
        <v>35070</v>
      </c>
      <c r="F34" s="1167">
        <f>SUM(F8:F33)</f>
        <v>73878</v>
      </c>
    </row>
    <row r="35" spans="1:6" s="1164" customFormat="1" ht="15" customHeight="1">
      <c r="A35" s="1168" t="s">
        <v>1261</v>
      </c>
      <c r="B35" s="1169" t="s">
        <v>1838</v>
      </c>
      <c r="C35" s="1170"/>
      <c r="D35" s="1171"/>
      <c r="E35" s="1171"/>
      <c r="F35" s="1171"/>
    </row>
    <row r="36" spans="1:6" ht="15" customHeight="1">
      <c r="A36" s="1137" t="s">
        <v>1001</v>
      </c>
      <c r="C36" s="1138" t="s">
        <v>1873</v>
      </c>
      <c r="E36" s="1104">
        <v>64</v>
      </c>
      <c r="F36" s="1104">
        <f>SUM(E36)</f>
        <v>64</v>
      </c>
    </row>
    <row r="37" spans="1:6" ht="15" customHeight="1">
      <c r="A37" s="1137" t="s">
        <v>1003</v>
      </c>
      <c r="B37" s="1165"/>
      <c r="C37" s="1132" t="s">
        <v>1783</v>
      </c>
      <c r="D37" s="1111">
        <v>48</v>
      </c>
      <c r="E37" s="1111">
        <v>538</v>
      </c>
      <c r="F37" s="1104">
        <f aca="true" t="shared" si="1" ref="F37:F53">SUM(D37:E37)</f>
        <v>586</v>
      </c>
    </row>
    <row r="38" spans="1:6" ht="15" customHeight="1">
      <c r="A38" s="1137" t="s">
        <v>1013</v>
      </c>
      <c r="B38" s="1165"/>
      <c r="C38" s="1132" t="s">
        <v>1967</v>
      </c>
      <c r="D38" s="1111">
        <v>351</v>
      </c>
      <c r="E38" s="1111">
        <v>565</v>
      </c>
      <c r="F38" s="1104">
        <f t="shared" si="1"/>
        <v>916</v>
      </c>
    </row>
    <row r="39" spans="1:6" ht="15" customHeight="1">
      <c r="A39" s="1137" t="s">
        <v>1015</v>
      </c>
      <c r="B39" s="1165"/>
      <c r="C39" s="1132" t="s">
        <v>1245</v>
      </c>
      <c r="D39" s="1111">
        <v>7216</v>
      </c>
      <c r="E39" s="1111">
        <v>9728</v>
      </c>
      <c r="F39" s="1104">
        <f t="shared" si="1"/>
        <v>16944</v>
      </c>
    </row>
    <row r="40" spans="1:6" ht="15" customHeight="1">
      <c r="A40" s="1137" t="s">
        <v>1017</v>
      </c>
      <c r="B40" s="1165"/>
      <c r="C40" s="1132" t="s">
        <v>1262</v>
      </c>
      <c r="D40" s="1111">
        <v>3191</v>
      </c>
      <c r="E40" s="1111"/>
      <c r="F40" s="1104">
        <f t="shared" si="1"/>
        <v>3191</v>
      </c>
    </row>
    <row r="41" spans="1:6" ht="15" customHeight="1">
      <c r="A41" s="1137" t="s">
        <v>1019</v>
      </c>
      <c r="B41" s="1165"/>
      <c r="C41" s="1110" t="s">
        <v>1258</v>
      </c>
      <c r="D41" s="1111">
        <v>133</v>
      </c>
      <c r="E41" s="1111"/>
      <c r="F41" s="1104">
        <f t="shared" si="1"/>
        <v>133</v>
      </c>
    </row>
    <row r="42" spans="1:6" ht="15" customHeight="1">
      <c r="A42" s="1137" t="s">
        <v>1021</v>
      </c>
      <c r="B42" s="1165"/>
      <c r="C42" s="1110" t="s">
        <v>1263</v>
      </c>
      <c r="D42" s="1111">
        <v>14</v>
      </c>
      <c r="E42" s="1111">
        <v>19</v>
      </c>
      <c r="F42" s="1104">
        <f t="shared" si="1"/>
        <v>33</v>
      </c>
    </row>
    <row r="43" spans="1:6" ht="12.75" customHeight="1">
      <c r="A43" s="1137" t="s">
        <v>1023</v>
      </c>
      <c r="B43" s="1165"/>
      <c r="C43" s="1110" t="s">
        <v>1902</v>
      </c>
      <c r="D43" s="1111"/>
      <c r="E43" s="1111"/>
      <c r="F43" s="1104">
        <f t="shared" si="1"/>
        <v>0</v>
      </c>
    </row>
    <row r="44" spans="1:6" ht="15" customHeight="1">
      <c r="A44" s="1116"/>
      <c r="B44" s="1165"/>
      <c r="C44" s="1110" t="s">
        <v>1264</v>
      </c>
      <c r="D44" s="1111">
        <v>364</v>
      </c>
      <c r="E44" s="1111"/>
      <c r="F44" s="1104">
        <f t="shared" si="1"/>
        <v>364</v>
      </c>
    </row>
    <row r="45" spans="1:6" ht="15" customHeight="1">
      <c r="A45" s="1116"/>
      <c r="B45" s="1165"/>
      <c r="C45" s="1110" t="s">
        <v>1265</v>
      </c>
      <c r="D45" s="1111">
        <v>114</v>
      </c>
      <c r="E45" s="1111"/>
      <c r="F45" s="1104">
        <f t="shared" si="1"/>
        <v>114</v>
      </c>
    </row>
    <row r="46" spans="1:6" ht="15" customHeight="1">
      <c r="A46" s="1116"/>
      <c r="B46" s="1165"/>
      <c r="C46" s="1110" t="s">
        <v>1266</v>
      </c>
      <c r="D46" s="1111"/>
      <c r="E46" s="1111">
        <v>69</v>
      </c>
      <c r="F46" s="1104">
        <f t="shared" si="1"/>
        <v>69</v>
      </c>
    </row>
    <row r="47" spans="1:6" ht="15" customHeight="1">
      <c r="A47" s="1116" t="s">
        <v>1025</v>
      </c>
      <c r="B47" s="1165"/>
      <c r="C47" s="1110" t="s">
        <v>1267</v>
      </c>
      <c r="D47" s="1111">
        <v>2</v>
      </c>
      <c r="E47" s="1111"/>
      <c r="F47" s="1104">
        <f t="shared" si="1"/>
        <v>2</v>
      </c>
    </row>
    <row r="48" spans="1:6" ht="15" customHeight="1">
      <c r="A48" s="1116" t="s">
        <v>1046</v>
      </c>
      <c r="B48" s="1165"/>
      <c r="C48" s="1110" t="s">
        <v>1732</v>
      </c>
      <c r="D48" s="1111">
        <v>22</v>
      </c>
      <c r="E48" s="1111"/>
      <c r="F48" s="1104">
        <f t="shared" si="1"/>
        <v>22</v>
      </c>
    </row>
    <row r="49" spans="1:6" ht="15" customHeight="1">
      <c r="A49" s="1116" t="s">
        <v>1055</v>
      </c>
      <c r="B49" s="1165"/>
      <c r="C49" s="1110" t="s">
        <v>1268</v>
      </c>
      <c r="D49" s="1111"/>
      <c r="E49" s="1111">
        <v>38</v>
      </c>
      <c r="F49" s="1104">
        <f t="shared" si="1"/>
        <v>38</v>
      </c>
    </row>
    <row r="50" spans="1:6" ht="15" customHeight="1">
      <c r="A50" s="1116" t="s">
        <v>1057</v>
      </c>
      <c r="B50" s="1165"/>
      <c r="C50" s="1110" t="s">
        <v>1909</v>
      </c>
      <c r="D50" s="1111">
        <v>23</v>
      </c>
      <c r="E50" s="1111"/>
      <c r="F50" s="1104">
        <f t="shared" si="1"/>
        <v>23</v>
      </c>
    </row>
    <row r="51" spans="1:6" ht="15" customHeight="1">
      <c r="A51" s="1116" t="s">
        <v>1063</v>
      </c>
      <c r="B51" s="1165"/>
      <c r="C51" s="1110" t="s">
        <v>1894</v>
      </c>
      <c r="D51" s="1111">
        <v>15</v>
      </c>
      <c r="E51" s="1111"/>
      <c r="F51" s="1104">
        <f t="shared" si="1"/>
        <v>15</v>
      </c>
    </row>
    <row r="52" spans="1:6" ht="15" customHeight="1">
      <c r="A52" s="1116" t="s">
        <v>1065</v>
      </c>
      <c r="B52" s="1165"/>
      <c r="C52" s="1110" t="s">
        <v>1774</v>
      </c>
      <c r="D52" s="1111"/>
      <c r="E52" s="1111">
        <v>156</v>
      </c>
      <c r="F52" s="1104">
        <f t="shared" si="1"/>
        <v>156</v>
      </c>
    </row>
    <row r="53" spans="1:6" ht="15" customHeight="1" thickBot="1">
      <c r="A53" s="1116" t="s">
        <v>1086</v>
      </c>
      <c r="B53" s="1165"/>
      <c r="C53" s="1110" t="s">
        <v>1269</v>
      </c>
      <c r="D53" s="1111">
        <v>28</v>
      </c>
      <c r="E53" s="1111"/>
      <c r="F53" s="1104">
        <f t="shared" si="1"/>
        <v>28</v>
      </c>
    </row>
    <row r="54" spans="1:6" s="1115" customFormat="1" ht="15" customHeight="1" thickBot="1">
      <c r="A54" s="1146"/>
      <c r="B54" s="1166" t="s">
        <v>1259</v>
      </c>
      <c r="C54" s="1147" t="s">
        <v>1270</v>
      </c>
      <c r="D54" s="1167">
        <f>SUM(D36:D53)</f>
        <v>11521</v>
      </c>
      <c r="E54" s="1167">
        <f>SUM(E36:E53)</f>
        <v>11177</v>
      </c>
      <c r="F54" s="1167">
        <f>SUM(F36:F53)</f>
        <v>22698</v>
      </c>
    </row>
    <row r="55" spans="1:6" s="1115" customFormat="1" ht="15" customHeight="1">
      <c r="A55" s="1116"/>
      <c r="B55" s="1165"/>
      <c r="C55" s="1116"/>
      <c r="D55" s="1172"/>
      <c r="E55" s="1172"/>
      <c r="F55" s="1172"/>
    </row>
    <row r="56" spans="1:6" s="1164" customFormat="1" ht="15" customHeight="1">
      <c r="A56" s="1168" t="s">
        <v>1271</v>
      </c>
      <c r="B56" s="1169" t="s">
        <v>1207</v>
      </c>
      <c r="D56" s="1171"/>
      <c r="E56" s="1171"/>
      <c r="F56" s="1171"/>
    </row>
    <row r="57" ht="6" customHeight="1"/>
    <row r="58" spans="1:6" ht="15" customHeight="1">
      <c r="A58" s="1116" t="s">
        <v>1001</v>
      </c>
      <c r="B58" s="1165" t="s">
        <v>1867</v>
      </c>
      <c r="C58" s="1173"/>
      <c r="D58" s="1111"/>
      <c r="E58" s="1111"/>
      <c r="F58" s="1111"/>
    </row>
    <row r="59" spans="1:6" ht="15" customHeight="1">
      <c r="A59" s="1116"/>
      <c r="B59" s="1165"/>
      <c r="C59" s="1112" t="s">
        <v>1272</v>
      </c>
      <c r="D59" s="1111">
        <v>4035</v>
      </c>
      <c r="E59" s="1111"/>
      <c r="F59" s="1111">
        <f>SUM(D59:E59)</f>
        <v>4035</v>
      </c>
    </row>
    <row r="60" spans="3:6" ht="13.5" customHeight="1">
      <c r="C60" s="1103" t="s">
        <v>1273</v>
      </c>
      <c r="D60" s="1104">
        <v>100</v>
      </c>
      <c r="F60" s="1111">
        <f>SUM(D60:E60)</f>
        <v>100</v>
      </c>
    </row>
    <row r="61" ht="13.5" customHeight="1"/>
    <row r="62" spans="1:6" s="1115" customFormat="1" ht="15" customHeight="1">
      <c r="A62" s="1174"/>
      <c r="B62" s="1175"/>
      <c r="C62" s="1176" t="s">
        <v>1274</v>
      </c>
      <c r="D62" s="1177">
        <f>SUM(D59:D60)</f>
        <v>4135</v>
      </c>
      <c r="E62" s="1177">
        <f>SUM(E59:E60)</f>
        <v>0</v>
      </c>
      <c r="F62" s="1177">
        <f>SUM(F59:F60)</f>
        <v>4135</v>
      </c>
    </row>
    <row r="63" spans="1:6" ht="4.5" customHeight="1">
      <c r="A63" s="1116"/>
      <c r="B63" s="1165"/>
      <c r="C63" s="1109"/>
      <c r="D63" s="1172"/>
      <c r="E63" s="1111"/>
      <c r="F63" s="1172"/>
    </row>
    <row r="64" spans="1:6" ht="16.5" customHeight="1">
      <c r="A64" s="1116" t="s">
        <v>1003</v>
      </c>
      <c r="B64" s="1165" t="s">
        <v>1868</v>
      </c>
      <c r="C64" s="1109"/>
      <c r="D64" s="1111"/>
      <c r="E64" s="1111"/>
      <c r="F64" s="1111"/>
    </row>
    <row r="65" spans="1:6" ht="24.75" customHeight="1">
      <c r="A65" s="1116"/>
      <c r="B65" s="1165"/>
      <c r="C65" s="1112" t="s">
        <v>1275</v>
      </c>
      <c r="D65" s="1111">
        <v>3005</v>
      </c>
      <c r="E65" s="1111"/>
      <c r="F65" s="1111">
        <f>SUM(D65:E65)</f>
        <v>3005</v>
      </c>
    </row>
    <row r="66" spans="3:6" ht="15" customHeight="1">
      <c r="C66" s="1103" t="s">
        <v>1982</v>
      </c>
      <c r="D66" s="1104">
        <v>208</v>
      </c>
      <c r="F66" s="1111">
        <f>SUM(D66:E66)</f>
        <v>208</v>
      </c>
    </row>
    <row r="67" spans="3:6" ht="15" customHeight="1">
      <c r="C67" s="1103" t="s">
        <v>1276</v>
      </c>
      <c r="D67" s="1104">
        <v>100</v>
      </c>
      <c r="F67" s="1111">
        <f>SUM(D67:E67)</f>
        <v>100</v>
      </c>
    </row>
    <row r="68" ht="15" customHeight="1"/>
    <row r="69" spans="1:6" ht="16.5" customHeight="1">
      <c r="A69" s="1174"/>
      <c r="B69" s="1175"/>
      <c r="C69" s="1176" t="s">
        <v>1277</v>
      </c>
      <c r="D69" s="1177">
        <f>SUM(D65:D67)</f>
        <v>3313</v>
      </c>
      <c r="E69" s="1177">
        <f>SUM(E65:E66)</f>
        <v>0</v>
      </c>
      <c r="F69" s="1177">
        <f>SUM(F65:F67)</f>
        <v>3313</v>
      </c>
    </row>
    <row r="70" ht="5.25" customHeight="1"/>
    <row r="71" spans="1:3" ht="12.75" customHeight="1">
      <c r="A71" s="1137" t="s">
        <v>1013</v>
      </c>
      <c r="B71" s="1178" t="s">
        <v>1869</v>
      </c>
      <c r="C71" s="1178"/>
    </row>
    <row r="72" spans="1:6" ht="16.5" customHeight="1">
      <c r="A72" s="1116"/>
      <c r="B72" s="1179"/>
      <c r="C72" s="1179" t="s">
        <v>1984</v>
      </c>
      <c r="D72" s="1111">
        <v>1337</v>
      </c>
      <c r="E72" s="1111"/>
      <c r="F72" s="1111">
        <f>SUM(D72:E72)</f>
        <v>1337</v>
      </c>
    </row>
    <row r="73" spans="1:6" ht="16.5" customHeight="1">
      <c r="A73" s="1116"/>
      <c r="B73" s="1165"/>
      <c r="C73" s="1132" t="s">
        <v>1986</v>
      </c>
      <c r="D73" s="1111">
        <v>4424</v>
      </c>
      <c r="E73" s="1111"/>
      <c r="F73" s="1111">
        <f>SUM(D73:E73)</f>
        <v>4424</v>
      </c>
    </row>
    <row r="74" spans="1:6" ht="16.5" customHeight="1">
      <c r="A74" s="1116"/>
      <c r="B74" s="1165"/>
      <c r="C74" s="1132" t="s">
        <v>1987</v>
      </c>
      <c r="D74" s="1111">
        <v>530</v>
      </c>
      <c r="E74" s="1111"/>
      <c r="F74" s="1111">
        <f>SUM(D74:E74)</f>
        <v>530</v>
      </c>
    </row>
    <row r="75" ht="13.5" customHeight="1"/>
    <row r="76" spans="1:6" s="1115" customFormat="1" ht="16.5" customHeight="1">
      <c r="A76" s="1174"/>
      <c r="B76" s="1175"/>
      <c r="C76" s="1176" t="s">
        <v>1278</v>
      </c>
      <c r="D76" s="1177">
        <f>SUM(D72:D75)</f>
        <v>6291</v>
      </c>
      <c r="E76" s="1177">
        <f>SUM(E73:E75)</f>
        <v>0</v>
      </c>
      <c r="F76" s="1177">
        <f>SUM(F72:F74)</f>
        <v>6291</v>
      </c>
    </row>
    <row r="77" spans="1:6" ht="3" customHeight="1">
      <c r="A77" s="1116"/>
      <c r="B77" s="1165"/>
      <c r="C77" s="1109"/>
      <c r="D77" s="1172"/>
      <c r="E77" s="1172"/>
      <c r="F77" s="1172"/>
    </row>
    <row r="78" spans="1:3" ht="16.5" customHeight="1">
      <c r="A78" s="1137" t="s">
        <v>1015</v>
      </c>
      <c r="B78" s="1178" t="s">
        <v>1872</v>
      </c>
      <c r="C78" s="1178"/>
    </row>
    <row r="79" spans="1:6" ht="16.5" customHeight="1">
      <c r="A79" s="1116"/>
      <c r="B79" s="1165"/>
      <c r="C79" s="1110" t="s">
        <v>1988</v>
      </c>
      <c r="D79" s="1110">
        <v>619</v>
      </c>
      <c r="E79" s="1111"/>
      <c r="F79" s="1111">
        <f>SUM(D79:E79)</f>
        <v>619</v>
      </c>
    </row>
    <row r="80" spans="1:6" ht="16.5" customHeight="1">
      <c r="A80" s="1116"/>
      <c r="B80" s="1165"/>
      <c r="C80" s="1110" t="s">
        <v>1279</v>
      </c>
      <c r="D80" s="1110">
        <v>1692</v>
      </c>
      <c r="E80" s="1111"/>
      <c r="F80" s="1111">
        <f>SUM(D80:E80)</f>
        <v>1692</v>
      </c>
    </row>
    <row r="81" ht="14.25" customHeight="1"/>
    <row r="82" spans="1:6" ht="16.5" customHeight="1">
      <c r="A82" s="1174"/>
      <c r="B82" s="1175"/>
      <c r="C82" s="1176" t="s">
        <v>1280</v>
      </c>
      <c r="D82" s="1177">
        <f>SUM(D79:D81)</f>
        <v>2311</v>
      </c>
      <c r="E82" s="1177">
        <f>SUM(E79:E81)</f>
        <v>0</v>
      </c>
      <c r="F82" s="1177">
        <f>SUM(F79:F81)</f>
        <v>2311</v>
      </c>
    </row>
    <row r="83" spans="1:6" ht="0.75" customHeight="1">
      <c r="A83" s="1116"/>
      <c r="B83" s="1165"/>
      <c r="C83" s="1109"/>
      <c r="D83" s="1172"/>
      <c r="E83" s="1172"/>
      <c r="F83" s="1172"/>
    </row>
    <row r="84" spans="1:6" s="1184" customFormat="1" ht="16.5" customHeight="1">
      <c r="A84" s="1180" t="s">
        <v>1017</v>
      </c>
      <c r="B84" s="1181" t="s">
        <v>1822</v>
      </c>
      <c r="C84" s="1182"/>
      <c r="D84" s="1183"/>
      <c r="E84" s="1183"/>
      <c r="F84" s="1183"/>
    </row>
    <row r="85" spans="1:6" s="1184" customFormat="1" ht="16.5" customHeight="1">
      <c r="A85" s="1185"/>
      <c r="B85" s="1186"/>
      <c r="C85" s="1187" t="s">
        <v>1281</v>
      </c>
      <c r="D85" s="1188"/>
      <c r="E85" s="1188">
        <v>50</v>
      </c>
      <c r="F85" s="1188">
        <f>SUM(D85:E85)</f>
        <v>50</v>
      </c>
    </row>
    <row r="86" spans="1:6" s="1184" customFormat="1" ht="16.5" customHeight="1">
      <c r="A86" s="1185"/>
      <c r="B86" s="1186"/>
      <c r="C86" s="1187" t="s">
        <v>1744</v>
      </c>
      <c r="D86" s="1188">
        <v>864</v>
      </c>
      <c r="E86" s="1188"/>
      <c r="F86" s="1188">
        <f>SUM(D86:E86)</f>
        <v>864</v>
      </c>
    </row>
    <row r="87" spans="1:6" s="1184" customFormat="1" ht="16.5" customHeight="1">
      <c r="A87" s="1185"/>
      <c r="B87" s="1186"/>
      <c r="C87" s="1187" t="s">
        <v>1874</v>
      </c>
      <c r="D87" s="1188">
        <v>109</v>
      </c>
      <c r="E87" s="1188">
        <v>111</v>
      </c>
      <c r="F87" s="1188">
        <f>SUM(D87:E87)</f>
        <v>220</v>
      </c>
    </row>
    <row r="88" spans="1:6" s="1184" customFormat="1" ht="2.25" customHeight="1">
      <c r="A88" s="1180"/>
      <c r="B88" s="1181"/>
      <c r="D88" s="1183"/>
      <c r="E88" s="1183"/>
      <c r="F88" s="1183"/>
    </row>
    <row r="89" spans="1:6" s="1184" customFormat="1" ht="14.25" customHeight="1">
      <c r="A89" s="1189"/>
      <c r="B89" s="1190"/>
      <c r="C89" s="1191" t="s">
        <v>1282</v>
      </c>
      <c r="D89" s="1192">
        <f>SUM(D85:D87)</f>
        <v>973</v>
      </c>
      <c r="E89" s="1192">
        <f>SUM(E85:E87)</f>
        <v>161</v>
      </c>
      <c r="F89" s="1192">
        <f>SUM(F85:F87)</f>
        <v>1134</v>
      </c>
    </row>
    <row r="90" spans="1:6" s="1184" customFormat="1" ht="5.25" customHeight="1">
      <c r="A90" s="1185"/>
      <c r="B90" s="1186"/>
      <c r="C90" s="1193"/>
      <c r="D90" s="1194"/>
      <c r="E90" s="1194"/>
      <c r="F90" s="1194"/>
    </row>
    <row r="91" spans="1:3" ht="15" customHeight="1">
      <c r="A91" s="1137" t="s">
        <v>1019</v>
      </c>
      <c r="B91" s="1115" t="s">
        <v>1875</v>
      </c>
      <c r="C91" s="1105"/>
    </row>
    <row r="92" spans="3:6" ht="15" customHeight="1">
      <c r="C92" s="1139" t="s">
        <v>1283</v>
      </c>
      <c r="D92" s="1104">
        <v>250</v>
      </c>
      <c r="F92" s="1104">
        <f>SUM(D92:E92)</f>
        <v>250</v>
      </c>
    </row>
    <row r="93" spans="1:6" ht="13.5" customHeight="1">
      <c r="A93" s="1116"/>
      <c r="B93" s="1165"/>
      <c r="C93" s="1110" t="s">
        <v>1284</v>
      </c>
      <c r="D93" s="1111">
        <v>180</v>
      </c>
      <c r="E93" s="1111"/>
      <c r="F93" s="1111">
        <f>SUM(D93:E93)</f>
        <v>180</v>
      </c>
    </row>
    <row r="94" spans="1:6" ht="13.5" customHeight="1">
      <c r="A94" s="1116"/>
      <c r="B94" s="1165"/>
      <c r="C94" s="1110" t="s">
        <v>1990</v>
      </c>
      <c r="D94" s="1111">
        <v>48</v>
      </c>
      <c r="E94" s="1111"/>
      <c r="F94" s="1111">
        <f>SUM(D94:E94)</f>
        <v>48</v>
      </c>
    </row>
    <row r="95" ht="5.25" customHeight="1"/>
    <row r="96" spans="1:6" s="1115" customFormat="1" ht="14.25" customHeight="1">
      <c r="A96" s="1174"/>
      <c r="B96" s="1175"/>
      <c r="C96" s="1176" t="s">
        <v>1285</v>
      </c>
      <c r="D96" s="1177">
        <f>SUM(D92:D94)</f>
        <v>478</v>
      </c>
      <c r="E96" s="1177">
        <f>SUM(E92:E94)</f>
        <v>0</v>
      </c>
      <c r="F96" s="1177">
        <f>SUM(F92:F94)</f>
        <v>478</v>
      </c>
    </row>
    <row r="97" spans="1:6" s="1115" customFormat="1" ht="14.25" customHeight="1">
      <c r="A97" s="1116"/>
      <c r="B97" s="1165"/>
      <c r="C97" s="1195"/>
      <c r="D97" s="1172"/>
      <c r="E97" s="1172"/>
      <c r="F97" s="1172"/>
    </row>
    <row r="98" spans="1:6" s="1115" customFormat="1" ht="14.25" customHeight="1">
      <c r="A98" s="1137" t="s">
        <v>1021</v>
      </c>
      <c r="B98" s="1115" t="s">
        <v>1734</v>
      </c>
      <c r="C98" s="1105"/>
      <c r="D98" s="1104"/>
      <c r="E98" s="1104"/>
      <c r="F98" s="1104">
        <f>SUM(D98:E98)</f>
        <v>0</v>
      </c>
    </row>
    <row r="99" spans="1:6" s="1115" customFormat="1" ht="14.25" customHeight="1">
      <c r="A99" s="1137"/>
      <c r="C99" s="1139" t="s">
        <v>1969</v>
      </c>
      <c r="D99" s="1104">
        <v>5</v>
      </c>
      <c r="E99" s="1104">
        <v>20</v>
      </c>
      <c r="F99" s="1104">
        <f>SUM(D99:E99)</f>
        <v>25</v>
      </c>
    </row>
    <row r="100" spans="1:6" s="1115" customFormat="1" ht="12" customHeight="1">
      <c r="A100" s="1137"/>
      <c r="C100" s="1139"/>
      <c r="D100" s="1104"/>
      <c r="E100" s="1104"/>
      <c r="F100" s="1104"/>
    </row>
    <row r="101" spans="1:6" s="1115" customFormat="1" ht="14.25" customHeight="1">
      <c r="A101" s="1174"/>
      <c r="B101" s="1175"/>
      <c r="C101" s="1176" t="s">
        <v>1286</v>
      </c>
      <c r="D101" s="1177">
        <f>SUM(D98:D100)</f>
        <v>5</v>
      </c>
      <c r="E101" s="1177">
        <f>SUM(E98:E99)</f>
        <v>20</v>
      </c>
      <c r="F101" s="1177">
        <f>SUM(F98:F99)</f>
        <v>25</v>
      </c>
    </row>
    <row r="102" spans="1:6" s="1115" customFormat="1" ht="13.5" customHeight="1">
      <c r="A102" s="1116"/>
      <c r="B102" s="1165"/>
      <c r="C102" s="1195"/>
      <c r="D102" s="1104"/>
      <c r="E102" s="1104"/>
      <c r="F102" s="1104"/>
    </row>
    <row r="103" spans="1:6" s="1164" customFormat="1" ht="14.25" customHeight="1">
      <c r="A103" s="1196"/>
      <c r="B103" s="1197"/>
      <c r="C103" s="1198" t="s">
        <v>1287</v>
      </c>
      <c r="D103" s="1199">
        <f>SUM(D59:D102)/2</f>
        <v>17506</v>
      </c>
      <c r="E103" s="1199">
        <f>SUM(E59:E102)/2</f>
        <v>181</v>
      </c>
      <c r="F103" s="1199">
        <f>SUM(F59:F102)/2</f>
        <v>17687</v>
      </c>
    </row>
    <row r="104" ht="15.75" customHeight="1"/>
    <row r="105" spans="1:3" ht="15.75" customHeight="1">
      <c r="A105" s="1137" t="s">
        <v>1023</v>
      </c>
      <c r="B105" s="1115" t="s">
        <v>1877</v>
      </c>
      <c r="C105" s="1105"/>
    </row>
    <row r="106" spans="1:6" ht="15.75" customHeight="1">
      <c r="A106" s="1116"/>
      <c r="B106" s="1165"/>
      <c r="C106" s="1132" t="s">
        <v>1288</v>
      </c>
      <c r="D106" s="1111">
        <v>331</v>
      </c>
      <c r="E106" s="1111"/>
      <c r="F106" s="1111">
        <f>SUM(D106)</f>
        <v>331</v>
      </c>
    </row>
    <row r="107" spans="1:6" ht="15.75" customHeight="1">
      <c r="A107" s="1116"/>
      <c r="B107" s="1165"/>
      <c r="C107" s="1132" t="s">
        <v>1769</v>
      </c>
      <c r="D107" s="1111">
        <v>358</v>
      </c>
      <c r="E107" s="1111"/>
      <c r="F107" s="1111">
        <f>SUM(D107)</f>
        <v>358</v>
      </c>
    </row>
    <row r="108" ht="15.75" customHeight="1"/>
    <row r="109" spans="1:6" ht="15.75" customHeight="1">
      <c r="A109" s="1174"/>
      <c r="B109" s="1175"/>
      <c r="C109" s="1176" t="s">
        <v>1289</v>
      </c>
      <c r="D109" s="1177">
        <f>SUM(D106:D108)</f>
        <v>689</v>
      </c>
      <c r="E109" s="1177">
        <f>SUM(E106:E108)</f>
        <v>0</v>
      </c>
      <c r="F109" s="1177">
        <f>SUM(F106:F108)</f>
        <v>689</v>
      </c>
    </row>
    <row r="110" spans="1:6" ht="15.75" customHeight="1">
      <c r="A110" s="1116"/>
      <c r="B110" s="1165"/>
      <c r="C110" s="1195"/>
      <c r="D110" s="1172"/>
      <c r="E110" s="1172"/>
      <c r="F110" s="1172"/>
    </row>
    <row r="111" spans="1:6" ht="12.75" customHeight="1">
      <c r="A111" s="1116"/>
      <c r="B111" s="1165"/>
      <c r="C111" s="1109"/>
      <c r="D111" s="1172"/>
      <c r="E111" s="1172"/>
      <c r="F111" s="1172"/>
    </row>
    <row r="112" spans="1:3" ht="16.5" customHeight="1">
      <c r="A112" s="1137" t="s">
        <v>1025</v>
      </c>
      <c r="B112" s="1115" t="s">
        <v>1910</v>
      </c>
      <c r="C112" s="1105"/>
    </row>
    <row r="113" spans="1:6" ht="16.5" customHeight="1">
      <c r="A113" s="1116"/>
      <c r="B113" s="1165"/>
      <c r="C113" s="1132" t="s">
        <v>1774</v>
      </c>
      <c r="D113" s="1111">
        <v>179</v>
      </c>
      <c r="E113" s="1111"/>
      <c r="F113" s="1111">
        <f>SUM(D113:E113)</f>
        <v>179</v>
      </c>
    </row>
    <row r="114" spans="1:6" ht="16.5" customHeight="1">
      <c r="A114" s="1116"/>
      <c r="B114" s="1165"/>
      <c r="C114" s="1132" t="s">
        <v>1911</v>
      </c>
      <c r="D114" s="1111">
        <v>700</v>
      </c>
      <c r="E114" s="1111"/>
      <c r="F114" s="1111">
        <f>SUM(D114:E114)</f>
        <v>700</v>
      </c>
    </row>
    <row r="115" ht="16.5" customHeight="1"/>
    <row r="116" spans="1:6" s="1115" customFormat="1" ht="16.5" customHeight="1">
      <c r="A116" s="1174"/>
      <c r="B116" s="1175"/>
      <c r="C116" s="1176" t="s">
        <v>1290</v>
      </c>
      <c r="D116" s="1177">
        <f>SUM(D113:D114)</f>
        <v>879</v>
      </c>
      <c r="E116" s="1177">
        <f>SUM(E113:E114)</f>
        <v>0</v>
      </c>
      <c r="F116" s="1177">
        <f>SUM(F113:F114)</f>
        <v>879</v>
      </c>
    </row>
    <row r="117" ht="12.75" customHeight="1"/>
    <row r="118" spans="1:2" ht="15" customHeight="1">
      <c r="A118" s="1137" t="s">
        <v>1046</v>
      </c>
      <c r="B118" s="1115" t="s">
        <v>1242</v>
      </c>
    </row>
    <row r="119" spans="1:6" ht="15" customHeight="1">
      <c r="A119" s="1116"/>
      <c r="B119" s="1165"/>
      <c r="C119" s="1110" t="s">
        <v>1811</v>
      </c>
      <c r="D119" s="1111"/>
      <c r="E119" s="1111">
        <v>1000</v>
      </c>
      <c r="F119" s="1111">
        <f>SUM(D119:E119)</f>
        <v>1000</v>
      </c>
    </row>
    <row r="120" spans="1:6" ht="15" customHeight="1">
      <c r="A120" s="1116"/>
      <c r="B120" s="1165"/>
      <c r="C120" s="1110" t="s">
        <v>1291</v>
      </c>
      <c r="D120" s="1111">
        <v>6</v>
      </c>
      <c r="E120" s="1111"/>
      <c r="F120" s="1111">
        <f>SUM(D120:E120)</f>
        <v>6</v>
      </c>
    </row>
    <row r="121" spans="1:6" ht="15" customHeight="1">
      <c r="A121" s="1116"/>
      <c r="B121" s="1165"/>
      <c r="C121" s="1110" t="s">
        <v>1292</v>
      </c>
      <c r="D121" s="1111">
        <v>350</v>
      </c>
      <c r="E121" s="1111"/>
      <c r="F121" s="1111">
        <f>SUM(D121:E121)</f>
        <v>350</v>
      </c>
    </row>
    <row r="122" spans="1:6" ht="15" customHeight="1">
      <c r="A122" s="1116"/>
      <c r="B122" s="1165"/>
      <c r="C122" s="1110" t="s">
        <v>2050</v>
      </c>
      <c r="D122" s="1111"/>
      <c r="E122" s="1111">
        <v>1113</v>
      </c>
      <c r="F122" s="1111">
        <f>SUM(D122:E122)</f>
        <v>1113</v>
      </c>
    </row>
    <row r="123" ht="11.25" customHeight="1">
      <c r="C123" s="1200"/>
    </row>
    <row r="124" spans="1:6" ht="16.5" customHeight="1">
      <c r="A124" s="1174"/>
      <c r="B124" s="1175"/>
      <c r="C124" s="1176" t="s">
        <v>1293</v>
      </c>
      <c r="D124" s="1177">
        <f>SUM(D119:D122)</f>
        <v>356</v>
      </c>
      <c r="E124" s="1177">
        <f>SUM(E119:E122)</f>
        <v>2113</v>
      </c>
      <c r="F124" s="1177">
        <f>SUM(F119:F122)</f>
        <v>2469</v>
      </c>
    </row>
    <row r="125" ht="12.75">
      <c r="C125" s="1200"/>
    </row>
    <row r="126" spans="1:6" ht="13.5" customHeight="1">
      <c r="A126" s="1116" t="s">
        <v>1055</v>
      </c>
      <c r="B126" s="1165" t="s">
        <v>1243</v>
      </c>
      <c r="C126" s="1173"/>
      <c r="D126" s="1172">
        <v>386</v>
      </c>
      <c r="E126" s="1172">
        <v>146</v>
      </c>
      <c r="F126" s="1172">
        <f aca="true" t="shared" si="2" ref="F126:F147">SUM(D126:E126)</f>
        <v>532</v>
      </c>
    </row>
    <row r="127" spans="1:6" ht="13.5" customHeight="1">
      <c r="A127" s="1116" t="s">
        <v>1057</v>
      </c>
      <c r="B127" s="1165" t="s">
        <v>1965</v>
      </c>
      <c r="C127" s="1173"/>
      <c r="D127" s="1172">
        <v>37</v>
      </c>
      <c r="E127" s="1172">
        <v>8</v>
      </c>
      <c r="F127" s="1172">
        <f t="shared" si="2"/>
        <v>45</v>
      </c>
    </row>
    <row r="128" spans="1:6" ht="13.5" customHeight="1">
      <c r="A128" s="1116" t="s">
        <v>1063</v>
      </c>
      <c r="B128" s="1165" t="s">
        <v>1783</v>
      </c>
      <c r="C128" s="1173"/>
      <c r="D128" s="1172">
        <v>748</v>
      </c>
      <c r="E128" s="1172"/>
      <c r="F128" s="1172">
        <f t="shared" si="2"/>
        <v>748</v>
      </c>
    </row>
    <row r="129" spans="1:6" ht="13.5" customHeight="1">
      <c r="A129" s="1116" t="s">
        <v>1065</v>
      </c>
      <c r="B129" s="1165" t="s">
        <v>1294</v>
      </c>
      <c r="C129" s="1165"/>
      <c r="D129" s="1172">
        <v>299</v>
      </c>
      <c r="E129" s="1172"/>
      <c r="F129" s="1172">
        <f t="shared" si="2"/>
        <v>299</v>
      </c>
    </row>
    <row r="130" spans="1:6" ht="13.5" customHeight="1">
      <c r="A130" s="1116" t="s">
        <v>1086</v>
      </c>
      <c r="B130" s="1165" t="s">
        <v>1907</v>
      </c>
      <c r="C130" s="1173"/>
      <c r="D130" s="1172">
        <v>160</v>
      </c>
      <c r="E130" s="1172"/>
      <c r="F130" s="1172">
        <f t="shared" si="2"/>
        <v>160</v>
      </c>
    </row>
    <row r="131" spans="1:6" ht="13.5" customHeight="1">
      <c r="A131" s="1116" t="s">
        <v>1095</v>
      </c>
      <c r="B131" s="1165" t="s">
        <v>2049</v>
      </c>
      <c r="C131" s="1173"/>
      <c r="D131" s="1172">
        <v>241</v>
      </c>
      <c r="E131" s="1172"/>
      <c r="F131" s="1172">
        <f t="shared" si="2"/>
        <v>241</v>
      </c>
    </row>
    <row r="132" spans="1:6" ht="13.5" customHeight="1">
      <c r="A132" s="1116" t="s">
        <v>1102</v>
      </c>
      <c r="B132" s="1165" t="s">
        <v>1730</v>
      </c>
      <c r="C132" s="1173"/>
      <c r="D132" s="1172"/>
      <c r="E132" s="1172">
        <v>1862</v>
      </c>
      <c r="F132" s="1172">
        <f t="shared" si="2"/>
        <v>1862</v>
      </c>
    </row>
    <row r="133" spans="1:6" ht="13.5" customHeight="1">
      <c r="A133" s="1116" t="s">
        <v>1108</v>
      </c>
      <c r="B133" s="1165" t="s">
        <v>1245</v>
      </c>
      <c r="C133" s="1173"/>
      <c r="D133" s="1172">
        <v>28330</v>
      </c>
      <c r="E133" s="1172"/>
      <c r="F133" s="1172">
        <f t="shared" si="2"/>
        <v>28330</v>
      </c>
    </row>
    <row r="134" spans="1:6" ht="29.25" customHeight="1">
      <c r="A134" s="1116" t="s">
        <v>1125</v>
      </c>
      <c r="B134" s="1201" t="s">
        <v>1295</v>
      </c>
      <c r="C134" s="1201"/>
      <c r="D134" s="1172">
        <v>498</v>
      </c>
      <c r="E134" s="1172"/>
      <c r="F134" s="1172">
        <f t="shared" si="2"/>
        <v>498</v>
      </c>
    </row>
    <row r="135" spans="1:6" ht="13.5" customHeight="1">
      <c r="A135" s="1116" t="s">
        <v>1132</v>
      </c>
      <c r="B135" s="1165" t="s">
        <v>1809</v>
      </c>
      <c r="C135" s="1173"/>
      <c r="D135" s="1172">
        <v>6</v>
      </c>
      <c r="E135" s="1172">
        <v>167</v>
      </c>
      <c r="F135" s="1172">
        <f t="shared" si="2"/>
        <v>173</v>
      </c>
    </row>
    <row r="136" spans="1:6" ht="13.5" customHeight="1">
      <c r="A136" s="1116" t="s">
        <v>1140</v>
      </c>
      <c r="B136" s="1165" t="s">
        <v>1732</v>
      </c>
      <c r="C136" s="1173"/>
      <c r="D136" s="1172">
        <v>656</v>
      </c>
      <c r="E136" s="1172"/>
      <c r="F136" s="1172">
        <f t="shared" si="2"/>
        <v>656</v>
      </c>
    </row>
    <row r="137" spans="1:6" ht="13.5" customHeight="1">
      <c r="A137" s="1116" t="s">
        <v>1144</v>
      </c>
      <c r="B137" s="1202" t="s">
        <v>692</v>
      </c>
      <c r="C137" s="1202"/>
      <c r="D137" s="1172">
        <v>450</v>
      </c>
      <c r="E137" s="1172"/>
      <c r="F137" s="1172">
        <f t="shared" si="2"/>
        <v>450</v>
      </c>
    </row>
    <row r="138" spans="1:6" ht="13.5" customHeight="1">
      <c r="A138" s="1116" t="s">
        <v>1146</v>
      </c>
      <c r="B138" s="1165" t="s">
        <v>1908</v>
      </c>
      <c r="C138" s="1173"/>
      <c r="D138" s="1172">
        <v>16032</v>
      </c>
      <c r="E138" s="1172"/>
      <c r="F138" s="1172">
        <f t="shared" si="2"/>
        <v>16032</v>
      </c>
    </row>
    <row r="139" spans="1:6" ht="13.5" customHeight="1">
      <c r="A139" s="1116" t="s">
        <v>1148</v>
      </c>
      <c r="B139" s="1165" t="s">
        <v>1894</v>
      </c>
      <c r="C139" s="1173"/>
      <c r="D139" s="1172">
        <v>1143</v>
      </c>
      <c r="E139" s="1172">
        <v>535</v>
      </c>
      <c r="F139" s="1172">
        <f t="shared" si="2"/>
        <v>1678</v>
      </c>
    </row>
    <row r="140" spans="1:6" ht="13.5" customHeight="1">
      <c r="A140" s="1116" t="s">
        <v>1150</v>
      </c>
      <c r="B140" s="1165" t="s">
        <v>1873</v>
      </c>
      <c r="C140" s="1173"/>
      <c r="D140" s="1172">
        <v>340</v>
      </c>
      <c r="E140" s="1172"/>
      <c r="F140" s="1172">
        <f t="shared" si="2"/>
        <v>340</v>
      </c>
    </row>
    <row r="141" spans="1:6" ht="13.5" customHeight="1">
      <c r="A141" s="1116" t="s">
        <v>1296</v>
      </c>
      <c r="B141" s="1165" t="s">
        <v>1297</v>
      </c>
      <c r="C141" s="1173"/>
      <c r="D141" s="1172">
        <v>355</v>
      </c>
      <c r="E141" s="1172"/>
      <c r="F141" s="1172">
        <f t="shared" si="2"/>
        <v>355</v>
      </c>
    </row>
    <row r="142" spans="1:6" ht="13.5" customHeight="1">
      <c r="A142" s="1116" t="s">
        <v>1298</v>
      </c>
      <c r="B142" s="1165" t="s">
        <v>1269</v>
      </c>
      <c r="C142" s="1173"/>
      <c r="D142" s="1172">
        <v>1126</v>
      </c>
      <c r="E142" s="1172"/>
      <c r="F142" s="1172">
        <f t="shared" si="2"/>
        <v>1126</v>
      </c>
    </row>
    <row r="143" spans="1:6" ht="13.5" customHeight="1">
      <c r="A143" s="1116" t="s">
        <v>1299</v>
      </c>
      <c r="B143" s="1203" t="s">
        <v>1967</v>
      </c>
      <c r="C143" s="1110"/>
      <c r="D143" s="1172">
        <v>956</v>
      </c>
      <c r="E143" s="1172"/>
      <c r="F143" s="1172">
        <f t="shared" si="2"/>
        <v>956</v>
      </c>
    </row>
    <row r="144" spans="1:6" ht="13.5" customHeight="1">
      <c r="A144" s="1116" t="s">
        <v>1300</v>
      </c>
      <c r="B144" s="1203" t="s">
        <v>1909</v>
      </c>
      <c r="C144" s="1110"/>
      <c r="D144" s="1172">
        <v>9</v>
      </c>
      <c r="E144" s="1172"/>
      <c r="F144" s="1172">
        <f t="shared" si="2"/>
        <v>9</v>
      </c>
    </row>
    <row r="145" spans="1:6" ht="13.5" customHeight="1">
      <c r="A145" s="1116" t="s">
        <v>1301</v>
      </c>
      <c r="B145" s="1203" t="s">
        <v>1302</v>
      </c>
      <c r="C145" s="1110"/>
      <c r="D145" s="1172">
        <v>1450</v>
      </c>
      <c r="E145" s="1172"/>
      <c r="F145" s="1172">
        <f t="shared" si="2"/>
        <v>1450</v>
      </c>
    </row>
    <row r="146" spans="1:6" ht="13.5" customHeight="1">
      <c r="A146" s="1116" t="s">
        <v>1303</v>
      </c>
      <c r="B146" s="1203" t="s">
        <v>1304</v>
      </c>
      <c r="C146" s="1110"/>
      <c r="D146" s="1172"/>
      <c r="E146" s="1172">
        <v>1000</v>
      </c>
      <c r="F146" s="1172">
        <f t="shared" si="2"/>
        <v>1000</v>
      </c>
    </row>
    <row r="147" spans="1:6" ht="13.5" customHeight="1">
      <c r="A147" s="1116" t="s">
        <v>1305</v>
      </c>
      <c r="B147" s="1203" t="s">
        <v>1966</v>
      </c>
      <c r="C147" s="1110"/>
      <c r="D147" s="1172"/>
      <c r="E147" s="1172">
        <v>995</v>
      </c>
      <c r="F147" s="1172">
        <f t="shared" si="2"/>
        <v>995</v>
      </c>
    </row>
    <row r="148" ht="13.5" thickBot="1">
      <c r="C148" s="1200"/>
    </row>
    <row r="149" spans="1:6" ht="15" customHeight="1" thickBot="1">
      <c r="A149" s="1204" t="s">
        <v>1306</v>
      </c>
      <c r="B149" s="1205"/>
      <c r="C149" s="1206"/>
      <c r="D149" s="1167">
        <f>SUM(D105:D124)/2+SUM(D126:D148)+D103</f>
        <v>72652</v>
      </c>
      <c r="E149" s="1167">
        <f>SUM(E105:E124)/2+SUM(E126:E148)+E103</f>
        <v>7007</v>
      </c>
      <c r="F149" s="1167">
        <f>SUM(F105:F124)/2+SUM(F126:F148)+F103</f>
        <v>79659</v>
      </c>
    </row>
    <row r="150" ht="12.75" customHeight="1">
      <c r="C150" s="1200"/>
    </row>
    <row r="151" spans="1:6" s="1164" customFormat="1" ht="16.5" customHeight="1">
      <c r="A151" s="1168" t="s">
        <v>1307</v>
      </c>
      <c r="B151" s="1169" t="s">
        <v>1308</v>
      </c>
      <c r="C151" s="1207"/>
      <c r="D151" s="1171"/>
      <c r="E151" s="1171"/>
      <c r="F151" s="1171"/>
    </row>
    <row r="152" ht="13.5" customHeight="1">
      <c r="C152" s="1200"/>
    </row>
    <row r="153" spans="1:3" ht="12.75" customHeight="1">
      <c r="A153" s="1137" t="s">
        <v>1001</v>
      </c>
      <c r="B153" s="1115" t="s">
        <v>1902</v>
      </c>
      <c r="C153" s="1200"/>
    </row>
    <row r="154" spans="1:6" ht="12.75" customHeight="1">
      <c r="A154" s="1116"/>
      <c r="B154" s="1165"/>
      <c r="C154" s="1110" t="s">
        <v>1309</v>
      </c>
      <c r="D154" s="1111">
        <v>2018</v>
      </c>
      <c r="E154" s="1111"/>
      <c r="F154" s="1111">
        <f>SUM(D154:E154)</f>
        <v>2018</v>
      </c>
    </row>
    <row r="155" spans="1:6" ht="12.75" customHeight="1">
      <c r="A155" s="1116"/>
      <c r="B155" s="1165"/>
      <c r="C155" s="1110" t="s">
        <v>1310</v>
      </c>
      <c r="D155" s="1111">
        <v>636</v>
      </c>
      <c r="E155" s="1111"/>
      <c r="F155" s="1111">
        <f>SUM(D155:E155)</f>
        <v>636</v>
      </c>
    </row>
    <row r="156" ht="12" customHeight="1">
      <c r="C156" s="1200"/>
    </row>
    <row r="157" spans="1:6" ht="15.75" customHeight="1">
      <c r="A157" s="1174"/>
      <c r="B157" s="1175"/>
      <c r="C157" s="1176" t="s">
        <v>1311</v>
      </c>
      <c r="D157" s="1177">
        <f>SUM(D153:D156)</f>
        <v>2654</v>
      </c>
      <c r="E157" s="1177">
        <f>SUM(E153:E156)</f>
        <v>0</v>
      </c>
      <c r="F157" s="1177">
        <f>SUM(F153:F156)</f>
        <v>2654</v>
      </c>
    </row>
    <row r="158" ht="12.75" customHeight="1">
      <c r="C158" s="1200"/>
    </row>
    <row r="159" spans="1:3" ht="12.75" customHeight="1">
      <c r="A159" s="1137" t="s">
        <v>1013</v>
      </c>
      <c r="B159" s="1115" t="s">
        <v>1242</v>
      </c>
      <c r="C159" s="1200"/>
    </row>
    <row r="160" spans="3:6" ht="12.75" customHeight="1">
      <c r="C160" s="1103" t="s">
        <v>2038</v>
      </c>
      <c r="D160" s="1104">
        <v>275</v>
      </c>
      <c r="F160" s="1104">
        <f>SUM(D160:E160)</f>
        <v>275</v>
      </c>
    </row>
    <row r="161" ht="12.75" customHeight="1">
      <c r="C161" s="1200"/>
    </row>
    <row r="162" spans="1:6" ht="15" customHeight="1">
      <c r="A162" s="1174"/>
      <c r="B162" s="1175"/>
      <c r="C162" s="1176" t="s">
        <v>1293</v>
      </c>
      <c r="D162" s="1177">
        <f>SUM(D159:D161)</f>
        <v>275</v>
      </c>
      <c r="E162" s="1177">
        <f>SUM(E158:E161)</f>
        <v>0</v>
      </c>
      <c r="F162" s="1177">
        <f>SUM(F159:F161)</f>
        <v>275</v>
      </c>
    </row>
    <row r="163" spans="1:6" ht="15" customHeight="1">
      <c r="A163" s="1116"/>
      <c r="B163" s="1165"/>
      <c r="C163" s="1195"/>
      <c r="D163" s="1172"/>
      <c r="E163" s="1172"/>
      <c r="F163" s="1172"/>
    </row>
    <row r="164" spans="1:6" ht="12.75">
      <c r="A164" s="1116"/>
      <c r="B164" s="1165"/>
      <c r="C164" s="1195"/>
      <c r="D164" s="1172"/>
      <c r="E164" s="1172"/>
      <c r="F164" s="1172"/>
    </row>
    <row r="165" spans="1:6" ht="12.75" customHeight="1">
      <c r="A165" s="1116" t="s">
        <v>1015</v>
      </c>
      <c r="B165" s="1165" t="s">
        <v>1894</v>
      </c>
      <c r="C165" s="1195"/>
      <c r="D165" s="1172">
        <v>5091</v>
      </c>
      <c r="E165" s="1172">
        <v>586</v>
      </c>
      <c r="F165" s="1172">
        <f aca="true" t="shared" si="3" ref="F165:F181">SUM(D165:E165)</f>
        <v>5677</v>
      </c>
    </row>
    <row r="166" spans="1:6" ht="12.75" customHeight="1">
      <c r="A166" s="1116" t="s">
        <v>1017</v>
      </c>
      <c r="B166" s="1115" t="s">
        <v>1312</v>
      </c>
      <c r="C166" s="1195"/>
      <c r="D166" s="1172"/>
      <c r="E166" s="1172">
        <v>7500</v>
      </c>
      <c r="F166" s="1172">
        <f t="shared" si="3"/>
        <v>7500</v>
      </c>
    </row>
    <row r="167" spans="1:6" ht="12.75" customHeight="1">
      <c r="A167" s="1116" t="s">
        <v>1019</v>
      </c>
      <c r="B167" s="1165" t="s">
        <v>1313</v>
      </c>
      <c r="C167" s="1195"/>
      <c r="D167" s="1172">
        <v>16</v>
      </c>
      <c r="E167" s="1172">
        <v>3168</v>
      </c>
      <c r="F167" s="1172">
        <f t="shared" si="3"/>
        <v>3184</v>
      </c>
    </row>
    <row r="168" spans="1:6" ht="12.75" customHeight="1">
      <c r="A168" s="1116" t="s">
        <v>1021</v>
      </c>
      <c r="B168" s="1165" t="s">
        <v>1449</v>
      </c>
      <c r="C168" s="1195"/>
      <c r="D168" s="1172">
        <v>80</v>
      </c>
      <c r="E168" s="1172">
        <v>791</v>
      </c>
      <c r="F168" s="1172">
        <f t="shared" si="3"/>
        <v>871</v>
      </c>
    </row>
    <row r="169" spans="1:6" ht="12.75" customHeight="1">
      <c r="A169" s="1116" t="s">
        <v>1023</v>
      </c>
      <c r="B169" s="1165" t="s">
        <v>1814</v>
      </c>
      <c r="C169" s="1195"/>
      <c r="D169" s="1172"/>
      <c r="E169" s="1172">
        <v>21</v>
      </c>
      <c r="F169" s="1172">
        <f t="shared" si="3"/>
        <v>21</v>
      </c>
    </row>
    <row r="170" spans="1:6" ht="12.75" customHeight="1">
      <c r="A170" s="1116" t="s">
        <v>1025</v>
      </c>
      <c r="B170" s="1165" t="s">
        <v>1314</v>
      </c>
      <c r="C170" s="1195"/>
      <c r="D170" s="1172">
        <v>5162</v>
      </c>
      <c r="E170" s="1172"/>
      <c r="F170" s="1172">
        <f t="shared" si="3"/>
        <v>5162</v>
      </c>
    </row>
    <row r="171" spans="1:6" ht="12.75" customHeight="1">
      <c r="A171" s="1116" t="s">
        <v>1046</v>
      </c>
      <c r="B171" s="1165" t="s">
        <v>1315</v>
      </c>
      <c r="C171" s="1195"/>
      <c r="D171" s="1172"/>
      <c r="E171" s="1172">
        <v>600</v>
      </c>
      <c r="F171" s="1172">
        <f t="shared" si="3"/>
        <v>600</v>
      </c>
    </row>
    <row r="172" spans="1:6" ht="12.75" customHeight="1">
      <c r="A172" s="1116" t="s">
        <v>1055</v>
      </c>
      <c r="B172" s="1165" t="s">
        <v>1466</v>
      </c>
      <c r="C172" s="1195"/>
      <c r="D172" s="1172"/>
      <c r="E172" s="1172">
        <v>2000</v>
      </c>
      <c r="F172" s="1172">
        <f t="shared" si="3"/>
        <v>2000</v>
      </c>
    </row>
    <row r="173" spans="1:6" ht="12.75" customHeight="1">
      <c r="A173" s="1116" t="s">
        <v>1057</v>
      </c>
      <c r="B173" s="1115" t="s">
        <v>1316</v>
      </c>
      <c r="C173" s="1200"/>
      <c r="D173" s="1172"/>
      <c r="E173" s="1172">
        <v>1000</v>
      </c>
      <c r="F173" s="1172">
        <f t="shared" si="3"/>
        <v>1000</v>
      </c>
    </row>
    <row r="174" spans="1:6" ht="12.75" customHeight="1">
      <c r="A174" s="1116" t="s">
        <v>1063</v>
      </c>
      <c r="B174" s="1115" t="s">
        <v>1317</v>
      </c>
      <c r="C174" s="1200"/>
      <c r="D174" s="1172">
        <v>400</v>
      </c>
      <c r="E174" s="1172"/>
      <c r="F174" s="1172">
        <f t="shared" si="3"/>
        <v>400</v>
      </c>
    </row>
    <row r="175" spans="1:6" ht="12.75" customHeight="1">
      <c r="A175" s="1116" t="s">
        <v>1065</v>
      </c>
      <c r="B175" s="1115" t="s">
        <v>1318</v>
      </c>
      <c r="C175" s="1200"/>
      <c r="D175" s="1172"/>
      <c r="E175" s="1172">
        <v>220</v>
      </c>
      <c r="F175" s="1172">
        <f t="shared" si="3"/>
        <v>220</v>
      </c>
    </row>
    <row r="176" spans="1:6" ht="12.75" customHeight="1">
      <c r="A176" s="1116" t="s">
        <v>1086</v>
      </c>
      <c r="B176" s="1115" t="s">
        <v>1319</v>
      </c>
      <c r="C176" s="1200"/>
      <c r="D176" s="1172"/>
      <c r="E176" s="1172">
        <v>1200</v>
      </c>
      <c r="F176" s="1172">
        <f t="shared" si="3"/>
        <v>1200</v>
      </c>
    </row>
    <row r="177" spans="1:6" ht="12.75" customHeight="1">
      <c r="A177" s="1116" t="s">
        <v>1095</v>
      </c>
      <c r="B177" s="1115" t="s">
        <v>1320</v>
      </c>
      <c r="C177" s="1200"/>
      <c r="D177" s="1172"/>
      <c r="E177" s="1172">
        <v>1000</v>
      </c>
      <c r="F177" s="1172">
        <f t="shared" si="3"/>
        <v>1000</v>
      </c>
    </row>
    <row r="178" spans="1:6" ht="12.75" customHeight="1">
      <c r="A178" s="1116" t="s">
        <v>1102</v>
      </c>
      <c r="B178" s="1115" t="s">
        <v>1321</v>
      </c>
      <c r="C178" s="1200"/>
      <c r="D178" s="1172"/>
      <c r="E178" s="1172">
        <v>1000</v>
      </c>
      <c r="F178" s="1172">
        <f t="shared" si="3"/>
        <v>1000</v>
      </c>
    </row>
    <row r="179" spans="1:6" ht="12.75" customHeight="1">
      <c r="A179" s="1116" t="s">
        <v>1108</v>
      </c>
      <c r="B179" s="1115" t="s">
        <v>1322</v>
      </c>
      <c r="C179" s="1200"/>
      <c r="D179" s="1172"/>
      <c r="E179" s="1172">
        <v>1000</v>
      </c>
      <c r="F179" s="1172">
        <f t="shared" si="3"/>
        <v>1000</v>
      </c>
    </row>
    <row r="180" spans="1:6" ht="12.75" customHeight="1">
      <c r="A180" s="1116" t="s">
        <v>1125</v>
      </c>
      <c r="B180" s="1115" t="s">
        <v>1323</v>
      </c>
      <c r="C180" s="1200"/>
      <c r="D180" s="1172"/>
      <c r="E180" s="1172">
        <v>3500</v>
      </c>
      <c r="F180" s="1172">
        <f t="shared" si="3"/>
        <v>3500</v>
      </c>
    </row>
    <row r="181" spans="1:6" ht="12.75" customHeight="1">
      <c r="A181" s="1116" t="s">
        <v>1132</v>
      </c>
      <c r="B181" s="1115" t="s">
        <v>1297</v>
      </c>
      <c r="C181" s="1200"/>
      <c r="D181" s="1172">
        <v>50</v>
      </c>
      <c r="E181" s="1172">
        <v>1000</v>
      </c>
      <c r="F181" s="1172">
        <f t="shared" si="3"/>
        <v>1050</v>
      </c>
    </row>
    <row r="182" spans="1:6" ht="12.75" customHeight="1" thickBot="1">
      <c r="A182" s="1116"/>
      <c r="C182" s="1200"/>
      <c r="F182" s="1208"/>
    </row>
    <row r="183" spans="1:6" ht="15" customHeight="1" thickBot="1">
      <c r="A183" s="1204" t="s">
        <v>1324</v>
      </c>
      <c r="B183" s="1205"/>
      <c r="C183" s="1206"/>
      <c r="D183" s="1167">
        <f>SUM(D157,D162,D165:D181)</f>
        <v>13728</v>
      </c>
      <c r="E183" s="1167">
        <f>SUM(E157,E162,E165:E181)</f>
        <v>24586</v>
      </c>
      <c r="F183" s="1167">
        <f>SUM(F157,F162,F165:F181)</f>
        <v>38314</v>
      </c>
    </row>
    <row r="184" ht="15" customHeight="1" thickBot="1">
      <c r="C184" s="1200"/>
    </row>
    <row r="185" spans="1:6" s="1164" customFormat="1" ht="17.25" customHeight="1" thickBot="1">
      <c r="A185" s="1209" t="s">
        <v>1208</v>
      </c>
      <c r="B185" s="1210"/>
      <c r="C185" s="1211"/>
      <c r="D185" s="1212">
        <f>D183+D149+D54+D34</f>
        <v>136709</v>
      </c>
      <c r="E185" s="1212">
        <f>E183+E149+E54+E34</f>
        <v>77840</v>
      </c>
      <c r="F185" s="1212">
        <f>F183+F149+F54+F34</f>
        <v>214549</v>
      </c>
    </row>
  </sheetData>
  <mergeCells count="7">
    <mergeCell ref="B71:C71"/>
    <mergeCell ref="A185:C185"/>
    <mergeCell ref="B78:C78"/>
    <mergeCell ref="B137:C137"/>
    <mergeCell ref="A149:C149"/>
    <mergeCell ref="A183:C183"/>
    <mergeCell ref="B134:C134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scale="95" r:id="rId2"/>
  <headerFooter alignWithMargins="0">
    <oddHeader>&amp;C&amp;"Times New Roman CE,Normál"5/c sz. melléklet - &amp;P. oldal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F4" sqref="F4"/>
    </sheetView>
  </sheetViews>
  <sheetFormatPr defaultColWidth="9.140625" defaultRowHeight="12.75"/>
  <cols>
    <col min="2" max="2" width="52.7109375" style="0" customWidth="1"/>
    <col min="3" max="3" width="14.7109375" style="0" customWidth="1"/>
    <col min="4" max="4" width="16.140625" style="0" customWidth="1"/>
    <col min="5" max="5" width="18.8515625" style="0" customWidth="1"/>
  </cols>
  <sheetData>
    <row r="1" spans="1:5" s="1103" customFormat="1" ht="12" customHeight="1">
      <c r="A1" s="1103" t="s">
        <v>1824</v>
      </c>
      <c r="C1" s="1104"/>
      <c r="D1" s="1104"/>
      <c r="E1" s="1081" t="s">
        <v>1172</v>
      </c>
    </row>
    <row r="2" spans="3:5" s="1103" customFormat="1" ht="12" customHeight="1">
      <c r="C2" s="1104"/>
      <c r="D2" s="1104"/>
      <c r="E2" s="1081"/>
    </row>
    <row r="3" spans="3:5" s="1103" customFormat="1" ht="12" customHeight="1">
      <c r="C3" s="1104"/>
      <c r="D3" s="1104"/>
      <c r="E3" s="1081"/>
    </row>
    <row r="4" spans="1:5" s="1103" customFormat="1" ht="12" customHeight="1">
      <c r="A4" s="1105"/>
      <c r="C4" s="1104"/>
      <c r="D4" s="1104"/>
      <c r="E4" s="1104"/>
    </row>
    <row r="5" spans="1:5" s="1103" customFormat="1" ht="24.75" customHeight="1">
      <c r="A5" s="1105"/>
      <c r="C5" s="1104"/>
      <c r="D5" s="1104"/>
      <c r="E5" s="1104"/>
    </row>
    <row r="6" spans="1:5" s="1103" customFormat="1" ht="13.5" customHeight="1">
      <c r="A6" s="1105"/>
      <c r="C6" s="1104"/>
      <c r="D6" s="1104"/>
      <c r="E6" s="1104"/>
    </row>
    <row r="7" spans="1:5" s="1103" customFormat="1" ht="13.5" customHeight="1">
      <c r="A7" s="1105"/>
      <c r="C7" s="1104"/>
      <c r="D7" s="1104"/>
      <c r="E7" s="1104"/>
    </row>
    <row r="8" spans="1:5" s="1103" customFormat="1" ht="18.75" customHeight="1" thickBot="1">
      <c r="A8" s="1105"/>
      <c r="C8" s="1104"/>
      <c r="D8" s="1104"/>
      <c r="E8" s="1106" t="s">
        <v>1833</v>
      </c>
    </row>
    <row r="9" spans="1:5" s="1103" customFormat="1" ht="42" customHeight="1" thickBot="1">
      <c r="A9" s="1107" t="s">
        <v>1173</v>
      </c>
      <c r="B9" s="1107" t="s">
        <v>1174</v>
      </c>
      <c r="C9" s="1108" t="s">
        <v>1162</v>
      </c>
      <c r="D9" s="1108" t="s">
        <v>1163</v>
      </c>
      <c r="E9" s="1108" t="s">
        <v>1164</v>
      </c>
    </row>
    <row r="10" spans="1:5" s="1103" customFormat="1" ht="15" customHeight="1">
      <c r="A10" s="1105"/>
      <c r="C10" s="1104"/>
      <c r="D10" s="1104"/>
      <c r="E10" s="1104"/>
    </row>
    <row r="11" spans="1:5" s="1103" customFormat="1" ht="21.75" customHeight="1">
      <c r="A11" s="1109" t="s">
        <v>1001</v>
      </c>
      <c r="B11" s="1110" t="s">
        <v>2034</v>
      </c>
      <c r="C11" s="1111"/>
      <c r="D11" s="1111">
        <v>168</v>
      </c>
      <c r="E11" s="1111">
        <f aca="true" t="shared" si="0" ref="E11:E17">SUM(C11:D11)</f>
        <v>168</v>
      </c>
    </row>
    <row r="12" spans="1:5" s="1103" customFormat="1" ht="31.5" customHeight="1">
      <c r="A12" s="1109" t="s">
        <v>1003</v>
      </c>
      <c r="B12" s="1112" t="s">
        <v>1175</v>
      </c>
      <c r="C12" s="1111"/>
      <c r="D12" s="1111"/>
      <c r="E12" s="1111">
        <f t="shared" si="0"/>
        <v>0</v>
      </c>
    </row>
    <row r="13" spans="1:5" s="1103" customFormat="1" ht="26.25" customHeight="1">
      <c r="A13" s="1109"/>
      <c r="B13" s="1110" t="s">
        <v>1176</v>
      </c>
      <c r="C13" s="1111"/>
      <c r="D13" s="1111">
        <v>10200</v>
      </c>
      <c r="E13" s="1111">
        <f t="shared" si="0"/>
        <v>10200</v>
      </c>
    </row>
    <row r="14" spans="1:5" s="1103" customFormat="1" ht="21" customHeight="1">
      <c r="A14" s="1109"/>
      <c r="B14" s="1110" t="s">
        <v>1177</v>
      </c>
      <c r="C14" s="1111"/>
      <c r="D14" s="1111">
        <v>7676</v>
      </c>
      <c r="E14" s="1111">
        <f t="shared" si="0"/>
        <v>7676</v>
      </c>
    </row>
    <row r="15" spans="1:5" s="1103" customFormat="1" ht="26.25" customHeight="1">
      <c r="A15" s="1109"/>
      <c r="B15" s="1110" t="s">
        <v>1178</v>
      </c>
      <c r="C15" s="1111">
        <v>13427</v>
      </c>
      <c r="D15" s="1111">
        <v>435</v>
      </c>
      <c r="E15" s="1111">
        <f t="shared" si="0"/>
        <v>13862</v>
      </c>
    </row>
    <row r="16" spans="1:5" s="1103" customFormat="1" ht="21.75" customHeight="1">
      <c r="A16" s="1109"/>
      <c r="B16" s="1110" t="s">
        <v>1179</v>
      </c>
      <c r="C16" s="1111"/>
      <c r="D16" s="1111">
        <v>2565</v>
      </c>
      <c r="E16" s="1111">
        <f t="shared" si="0"/>
        <v>2565</v>
      </c>
    </row>
    <row r="17" spans="1:5" s="1103" customFormat="1" ht="23.25" customHeight="1">
      <c r="A17" s="1109"/>
      <c r="B17" s="1110" t="s">
        <v>1180</v>
      </c>
      <c r="C17" s="1111">
        <v>72</v>
      </c>
      <c r="D17" s="1111"/>
      <c r="E17" s="1111">
        <f t="shared" si="0"/>
        <v>72</v>
      </c>
    </row>
    <row r="18" spans="1:5" s="1103" customFormat="1" ht="24" customHeight="1">
      <c r="A18" s="1109" t="s">
        <v>1013</v>
      </c>
      <c r="B18" s="1110" t="s">
        <v>2035</v>
      </c>
      <c r="C18" s="1111">
        <v>252</v>
      </c>
      <c r="D18" s="1111"/>
      <c r="E18" s="1111"/>
    </row>
    <row r="19" spans="1:5" s="1103" customFormat="1" ht="34.5" customHeight="1">
      <c r="A19" s="1109" t="s">
        <v>1015</v>
      </c>
      <c r="B19" s="1112" t="s">
        <v>2004</v>
      </c>
      <c r="C19" s="1111"/>
      <c r="D19" s="1111"/>
      <c r="E19" s="1111">
        <f aca="true" t="shared" si="1" ref="E19:E26">SUM(C19:D19)</f>
        <v>0</v>
      </c>
    </row>
    <row r="20" spans="1:5" s="1103" customFormat="1" ht="19.5" customHeight="1">
      <c r="A20" s="1109"/>
      <c r="B20" s="1110" t="s">
        <v>1181</v>
      </c>
      <c r="C20" s="1111"/>
      <c r="D20" s="1111">
        <v>3000</v>
      </c>
      <c r="E20" s="1111">
        <f t="shared" si="1"/>
        <v>3000</v>
      </c>
    </row>
    <row r="21" spans="1:5" s="1103" customFormat="1" ht="21" customHeight="1">
      <c r="A21" s="1109"/>
      <c r="B21" s="1110" t="s">
        <v>1182</v>
      </c>
      <c r="C21" s="1111">
        <v>5864</v>
      </c>
      <c r="D21" s="1111">
        <v>4011</v>
      </c>
      <c r="E21" s="1111">
        <f t="shared" si="1"/>
        <v>9875</v>
      </c>
    </row>
    <row r="22" spans="1:5" s="1103" customFormat="1" ht="21" customHeight="1">
      <c r="A22" s="1109"/>
      <c r="B22" s="1110" t="s">
        <v>1183</v>
      </c>
      <c r="C22" s="1111"/>
      <c r="D22" s="1111">
        <v>3709</v>
      </c>
      <c r="E22" s="1111">
        <f t="shared" si="1"/>
        <v>3709</v>
      </c>
    </row>
    <row r="23" spans="1:5" s="1103" customFormat="1" ht="19.5" customHeight="1">
      <c r="A23" s="1109" t="s">
        <v>1017</v>
      </c>
      <c r="B23" s="1110" t="s">
        <v>2062</v>
      </c>
      <c r="C23" s="1111">
        <v>429</v>
      </c>
      <c r="D23" s="1111"/>
      <c r="E23" s="1111">
        <f t="shared" si="1"/>
        <v>429</v>
      </c>
    </row>
    <row r="24" spans="1:5" s="1103" customFormat="1" ht="21.75" customHeight="1">
      <c r="A24" s="1109" t="s">
        <v>1019</v>
      </c>
      <c r="B24" s="1110" t="s">
        <v>851</v>
      </c>
      <c r="C24" s="1111">
        <v>10</v>
      </c>
      <c r="D24" s="1111"/>
      <c r="E24" s="1111">
        <f t="shared" si="1"/>
        <v>10</v>
      </c>
    </row>
    <row r="25" spans="1:5" s="1103" customFormat="1" ht="18.75" customHeight="1" thickBot="1">
      <c r="A25" s="1109"/>
      <c r="B25" s="1110"/>
      <c r="C25" s="1111"/>
      <c r="D25" s="1111"/>
      <c r="E25" s="1111">
        <f t="shared" si="1"/>
        <v>0</v>
      </c>
    </row>
    <row r="26" spans="1:5" s="1115" customFormat="1" ht="21" customHeight="1" thickBot="1">
      <c r="A26" s="1113" t="s">
        <v>1184</v>
      </c>
      <c r="B26" s="1113"/>
      <c r="C26" s="1114">
        <f>SUM(C11:C25)</f>
        <v>20054</v>
      </c>
      <c r="D26" s="1114">
        <f>SUM(D11:D25)</f>
        <v>31764</v>
      </c>
      <c r="E26" s="1114">
        <f t="shared" si="1"/>
        <v>51818</v>
      </c>
    </row>
    <row r="27" spans="1:5" s="1115" customFormat="1" ht="21" customHeight="1">
      <c r="A27" s="1116"/>
      <c r="B27" s="1116"/>
      <c r="C27" s="1117"/>
      <c r="D27" s="1117"/>
      <c r="E27" s="1117"/>
    </row>
    <row r="28" spans="1:5" s="1115" customFormat="1" ht="18" customHeight="1">
      <c r="A28" s="1118" t="s">
        <v>1185</v>
      </c>
      <c r="B28" s="1118"/>
      <c r="C28" s="1117"/>
      <c r="D28" s="1119">
        <v>10200</v>
      </c>
      <c r="E28" s="1119">
        <f>SUM(C28:D28)</f>
        <v>10200</v>
      </c>
    </row>
  </sheetData>
  <mergeCells count="2">
    <mergeCell ref="A26:B26"/>
    <mergeCell ref="A28:B28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Zay Ferenc</dc:creator>
  <cp:keywords/>
  <dc:description/>
  <cp:lastModifiedBy>farkaszs</cp:lastModifiedBy>
  <cp:lastPrinted>2007-05-02T09:10:07Z</cp:lastPrinted>
  <dcterms:created xsi:type="dcterms:W3CDTF">1997-01-09T08:22:06Z</dcterms:created>
  <dcterms:modified xsi:type="dcterms:W3CDTF">2007-05-03T09:50:09Z</dcterms:modified>
  <cp:category/>
  <cp:version/>
  <cp:contentType/>
  <cp:contentStatus/>
</cp:coreProperties>
</file>